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a27794289b4c505e/Área de Trabalho/BACKUP/HP/Backup 01-12-2019/ARQUIVOS/ESCRITÓRIO/CREFITO/Licitações 2026/Terceirização Auxiliares Administrativos/ETP e Anexos/"/>
    </mc:Choice>
  </mc:AlternateContent>
  <xr:revisionPtr revIDLastSave="0" documentId="8_{40F03E6D-7E8C-48F9-A9CF-0D3189E4A661}" xr6:coauthVersionLast="47" xr6:coauthVersionMax="47" xr10:uidLastSave="{00000000-0000-0000-0000-000000000000}"/>
  <bookViews>
    <workbookView xWindow="-120" yWindow="-120" windowWidth="20730" windowHeight="11040" tabRatio="500" xr2:uid="{00000000-000D-0000-FFFF-FFFF00000000}"/>
  </bookViews>
  <sheets>
    <sheet name="Formação de Preços" sheetId="1" r:id="rId1"/>
  </sheets>
  <definedNames>
    <definedName name="_xlnm.Print_Area" localSheetId="0">'Formação de Preços'!$A$1:$D$144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D101" i="1" l="1"/>
  <c r="C101" i="1"/>
  <c r="D83" i="1"/>
  <c r="D93" i="1" s="1"/>
  <c r="C83" i="1"/>
  <c r="C93" i="1" s="1"/>
  <c r="D75" i="1"/>
  <c r="D91" i="1" s="1"/>
  <c r="C75" i="1"/>
  <c r="C91" i="1" s="1"/>
  <c r="D71" i="1"/>
  <c r="C71" i="1"/>
  <c r="D47" i="1"/>
  <c r="D52" i="1" s="1"/>
  <c r="C47" i="1"/>
  <c r="C52" i="1" s="1"/>
  <c r="D22" i="1"/>
  <c r="C22" i="1"/>
  <c r="D108" i="1" l="1"/>
  <c r="D126" i="1"/>
  <c r="C108" i="1"/>
  <c r="C126" i="1"/>
  <c r="D78" i="1"/>
  <c r="D79" i="1" s="1"/>
  <c r="D92" i="1" s="1"/>
  <c r="D90" i="1"/>
  <c r="C90" i="1"/>
  <c r="C78" i="1"/>
  <c r="C79" i="1" s="1"/>
  <c r="C92" i="1" s="1"/>
  <c r="D122" i="1"/>
  <c r="D104" i="1"/>
  <c r="D61" i="1"/>
  <c r="D27" i="1"/>
  <c r="D26" i="1"/>
  <c r="D28" i="1" s="1"/>
  <c r="D86" i="1"/>
  <c r="D87" i="1" s="1"/>
  <c r="D94" i="1" s="1"/>
  <c r="D59" i="1"/>
  <c r="D60" i="1" s="1"/>
  <c r="D56" i="1"/>
  <c r="D36" i="1"/>
  <c r="D35" i="1"/>
  <c r="D34" i="1"/>
  <c r="D31" i="1"/>
  <c r="C104" i="1"/>
  <c r="C61" i="1"/>
  <c r="C122" i="1"/>
  <c r="C59" i="1"/>
  <c r="C60" i="1" s="1"/>
  <c r="C86" i="1"/>
  <c r="C87" i="1" s="1"/>
  <c r="C94" i="1" s="1"/>
  <c r="C27" i="1"/>
  <c r="C56" i="1"/>
  <c r="C26" i="1"/>
  <c r="C28" i="1" s="1"/>
  <c r="D37" i="1" l="1"/>
  <c r="D38" i="1"/>
  <c r="D50" i="1"/>
  <c r="D57" i="1"/>
  <c r="D62" i="1" s="1"/>
  <c r="C57" i="1"/>
  <c r="C62" i="1"/>
  <c r="C50" i="1"/>
  <c r="C37" i="1"/>
  <c r="C38" i="1"/>
  <c r="D95" i="1"/>
  <c r="C95" i="1"/>
  <c r="D33" i="1"/>
  <c r="D32" i="1"/>
  <c r="C36" i="1"/>
  <c r="C33" i="1"/>
  <c r="C32" i="1"/>
  <c r="C34" i="1"/>
  <c r="C31" i="1"/>
  <c r="C35" i="1"/>
  <c r="D124" i="1" l="1"/>
  <c r="D106" i="1"/>
  <c r="C124" i="1"/>
  <c r="C106" i="1"/>
  <c r="D107" i="1"/>
  <c r="D125" i="1"/>
  <c r="C107" i="1"/>
  <c r="C125" i="1"/>
  <c r="D39" i="1"/>
  <c r="D51" i="1" s="1"/>
  <c r="D53" i="1" s="1"/>
  <c r="C39" i="1"/>
  <c r="C51" i="1" s="1"/>
  <c r="C53" i="1" s="1"/>
  <c r="D123" i="1" l="1"/>
  <c r="D105" i="1"/>
  <c r="D109" i="1" s="1"/>
  <c r="C123" i="1"/>
  <c r="C105" i="1"/>
  <c r="C109" i="1" s="1"/>
  <c r="D127" i="1" l="1"/>
  <c r="D112" i="1"/>
  <c r="D113" i="1" s="1"/>
  <c r="C112" i="1"/>
  <c r="C127" i="1"/>
  <c r="D129" i="1" l="1"/>
  <c r="C113" i="1"/>
  <c r="C119" i="1" s="1"/>
  <c r="C128" i="1" s="1"/>
  <c r="C129" i="1"/>
  <c r="C133" i="1" s="1"/>
  <c r="C134" i="1" s="1"/>
  <c r="D116" i="1" l="1"/>
  <c r="D118" i="1"/>
  <c r="D117" i="1"/>
  <c r="B140" i="1"/>
  <c r="D133" i="1"/>
  <c r="D134" i="1" s="1"/>
  <c r="B141" i="1" s="1"/>
  <c r="D119" i="1" l="1"/>
  <c r="D128" i="1" s="1"/>
</calcChain>
</file>

<file path=xl/sharedStrings.xml><?xml version="1.0" encoding="utf-8"?>
<sst xmlns="http://schemas.openxmlformats.org/spreadsheetml/2006/main" count="129" uniqueCount="122">
  <si>
    <t>ANEXO II-B — PLANILHA DE FORMAÇÃO DE PREÇOS</t>
  </si>
  <si>
    <t>Contratação de Serviços Terceirizados de Recepcionista — CBO 4221-05 — Recife/PE</t>
  </si>
  <si>
    <t>Razão Social do Licitante:</t>
  </si>
  <si>
    <t>[preencher]</t>
  </si>
  <si>
    <t>CNPJ:</t>
  </si>
  <si>
    <t>Convenção Coletiva de Trabalho:</t>
  </si>
  <si>
    <t>CCT PE000054/2026 (ou instrumento que a suceder)</t>
  </si>
  <si>
    <t>Jornada de Trabalho:</t>
  </si>
  <si>
    <t>44 horas semanais (220 horas mensais)</t>
  </si>
  <si>
    <t>Local da Prestação dos Serviços:</t>
  </si>
  <si>
    <t>Recife/PE</t>
  </si>
  <si>
    <t>Regime tributário do licitante:</t>
  </si>
  <si>
    <t>[preencher: Simples Nacional / Lucro Presumido / Lucro Real]</t>
  </si>
  <si>
    <t>LEGENDA: células em AMARELO devem ser preenchidas/ajustadas pelo licitante (salário-base — quando superior ao piso normativo —, adicionais, benefícios, insumos e os percentuais de custos indiretos, lucro e tributos do Módulo 6). As demais células calculam, por fórmula, os parâmetros legais e normativos fixos (CCT e legislação trabalhista/previdenciária) sobre a base informada pelo próprio licitante. A coluna "Valor de Referência — CREFITO-1" reproduz a Planilha de Custos e Formação de Preços que fundamentou a estimativa da Administração (Termo de Referência, item 10), para fins de comparação e verificação de compatibilidade.</t>
  </si>
  <si>
    <t>DESCRIÇÃO</t>
  </si>
  <si>
    <t>PERCENTUAL / PARÂMETRO</t>
  </si>
  <si>
    <t>VALOR DE REFERÊNCIA
CREFITO-1 (R$)</t>
  </si>
  <si>
    <t>VALOR PROPOSTO PELO
LICITANTE (R$)</t>
  </si>
  <si>
    <t>MÓDULO 1 — COMPOSIÇÃO DA REMUNERAÇÃO</t>
  </si>
  <si>
    <t>1 — Composição da Remuneração</t>
  </si>
  <si>
    <t>A — Salário-Base (piso normativo da CCT — Cláusula 3ª, §2º; não pode ser inferior a R$ 1.749,64)</t>
  </si>
  <si>
    <t>B — Adicional de Periculosidade</t>
  </si>
  <si>
    <t>C — Adicional de Insalubridade</t>
  </si>
  <si>
    <t>D — Adicional Noturno (incluindo a Hora Noturna Reduzida)</t>
  </si>
  <si>
    <t>E — Adicional de Hora Noturna Reduzida</t>
  </si>
  <si>
    <t>F — Outros (especificar)</t>
  </si>
  <si>
    <t>Total do Módulo 1</t>
  </si>
  <si>
    <t>MÓDULO 2 — ENCARGOS E BENEFÍCIOS ANUAIS, MENSAIS E DIÁRIOS</t>
  </si>
  <si>
    <t>Submódulo 2.1 — 13º Salário e Adicional de Férias (percentuais legais fixos, sobre o Módulo 1)</t>
  </si>
  <si>
    <t>A — 13º Salário (1/12 avos)</t>
  </si>
  <si>
    <t>B — Adicional de Férias (1/3 constitucional)</t>
  </si>
  <si>
    <t>Total do Submódulo 2.1</t>
  </si>
  <si>
    <t>Submódulo 2.2 — GPS, FGTS e outras contribuições (percentuais legais fixos, sobre Módulos 1 + 2.1)</t>
  </si>
  <si>
    <t>A — INSS</t>
  </si>
  <si>
    <t>B — Salário-Educação</t>
  </si>
  <si>
    <t>C — SAT (RAT × FAP)</t>
  </si>
  <si>
    <t>D — SESC</t>
  </si>
  <si>
    <t>E — SENAC</t>
  </si>
  <si>
    <t>F — SEBRAE</t>
  </si>
  <si>
    <t>G — INCRA</t>
  </si>
  <si>
    <t>H — FGTS</t>
  </si>
  <si>
    <t>Total do Submódulo 2.2</t>
  </si>
  <si>
    <t>Submódulo 2.3 — Benefícios Mensais e Diários (valores mínimos da CCT; licitante pode ajustar conforme sua memória de cálculo)</t>
  </si>
  <si>
    <t>A — Vale-Transporte (Cláusula 17ª da CCT, líquido da parcela do empregado)</t>
  </si>
  <si>
    <t>B — Auxílio-Alimentação (Cláusula 14ª da CCT)</t>
  </si>
  <si>
    <t>C — Cesta Básica / Benefício Assiduidade (Cláusula 16ª da CCT)</t>
  </si>
  <si>
    <t>D — Cobertura Social do Trabalhador (Cláusula 18ª, §1º da CCT)</t>
  </si>
  <si>
    <t>E — Custo do Jovem Aprendiz (Cláusula 61ª, §3º da CCT)</t>
  </si>
  <si>
    <t>Total do Submódulo 2.3</t>
  </si>
  <si>
    <t>Quadro-Resumo — Módulo 2</t>
  </si>
  <si>
    <t>2.1 — 13º Salário e Adicional de Férias</t>
  </si>
  <si>
    <t>2.2 — GPS, FGTS e outras contribuições</t>
  </si>
  <si>
    <t>2.3 — Benefícios Mensais e Diários</t>
  </si>
  <si>
    <t>Total do Módulo 2</t>
  </si>
  <si>
    <t>MÓDULO 3 — PROVISÃO PARA RESCISÃO (percentuais legais fixos, sobre o Módulo 1, salvo indicação em contrário)</t>
  </si>
  <si>
    <t>A — Aviso Prévio Indenizado</t>
  </si>
  <si>
    <t>B — Incidência do FGTS sobre o Aviso Prévio Indenizado (8% sobre A)</t>
  </si>
  <si>
    <t>C — Multa do FGTS e contribuições sociais sobre o Aviso Prévio Indenizado</t>
  </si>
  <si>
    <t>D — Aviso Prévio Trabalhado</t>
  </si>
  <si>
    <t>E — Incidência do Submódulo 2.2 sobre o Aviso Prévio Trabalhado (36,8% sobre D)</t>
  </si>
  <si>
    <t>F — Multa do FGTS e contribuição social sobre o Aviso Prévio Trabalhado</t>
  </si>
  <si>
    <t>Total do Módulo 3</t>
  </si>
  <si>
    <t>MÓDULO 4 — CUSTO DE REPOSIÇÃO DO PROFISSIONAL AUSENTE</t>
  </si>
  <si>
    <t>Submódulo 4.1 — Substituto nas Ausências Legais</t>
  </si>
  <si>
    <t>A — Substituto na cobertura de Férias</t>
  </si>
  <si>
    <t>B — Substituto na cobertura de Ausências Legais</t>
  </si>
  <si>
    <t>C — Substituto na cobertura de Licença-Paternidade</t>
  </si>
  <si>
    <t>D — Substituto na cobertura de Ausências por Acidente de Trabalho</t>
  </si>
  <si>
    <t>E — Outros (especificar)</t>
  </si>
  <si>
    <t>Total do Submódulo 4.1</t>
  </si>
  <si>
    <t>Submódulo 4.2 — Substituto na Intrajornada</t>
  </si>
  <si>
    <t>A — Substituto na cobertura de Intervalo para repouso ou alimentação</t>
  </si>
  <si>
    <t>Total do Submódulo 4.2</t>
  </si>
  <si>
    <t>Submódulo 4.3 — Incidência do Submódulo 2.2 sobre Ausências Legais e Intrajornada</t>
  </si>
  <si>
    <t>A — Incidência do Submódulo 2.2 sobre os Submódulos 4.1 e 4.2 (36,8%)</t>
  </si>
  <si>
    <t>Total do Submódulo 4.3</t>
  </si>
  <si>
    <t>Submódulo 4.4 — Intrajornada Indenizada</t>
  </si>
  <si>
    <t>A — Intrajornada Indenizada</t>
  </si>
  <si>
    <t>Total do Submódulo 4.4</t>
  </si>
  <si>
    <t>Submódulo 4.5 — Afastamento Maternidade (percentual legal fixo, sobre o Módulo 1)</t>
  </si>
  <si>
    <t>A — Afastamento Maternidade</t>
  </si>
  <si>
    <t>Total do Submódulo 4.5</t>
  </si>
  <si>
    <t>Quadro-Resumo — Módulo 4</t>
  </si>
  <si>
    <t>4.1 — Substituto nas Ausências Legais</t>
  </si>
  <si>
    <t>4.2 — Substituto na Intrajornada</t>
  </si>
  <si>
    <t>4.3 — Incidência do Submódulo 2.2</t>
  </si>
  <si>
    <t>4.4 — Intrajornada Indenizada</t>
  </si>
  <si>
    <t>4.5 — Afastamento Maternidade</t>
  </si>
  <si>
    <t>Total do Módulo 4</t>
  </si>
  <si>
    <t>MÓDULO 5 — INSUMOS DIVERSOS</t>
  </si>
  <si>
    <t>A — Uniformes (fornecimento completo, sem repasse de custo ao trabalhador — item 5.1.5 do TR)</t>
  </si>
  <si>
    <t>B — Materiais e Equipamentos</t>
  </si>
  <si>
    <t>C — Outros (especificar)</t>
  </si>
  <si>
    <t>Total do Módulo 5</t>
  </si>
  <si>
    <t>Quadro-Resumo — Mão de obra vinculada à execução contratual (valor por empregado, Módulos 1 a 5)</t>
  </si>
  <si>
    <t>A — Módulo 1 — Composição da Remuneração</t>
  </si>
  <si>
    <t>B — Módulo 2 — Encargos e Benefícios Anuais, Mensais e Diários</t>
  </si>
  <si>
    <t>C — Módulo 3 — Provisão para Rescisão</t>
  </si>
  <si>
    <t>D — Módulo 4 — Custo de Reposição do Profissional Ausente</t>
  </si>
  <si>
    <t>E — Módulo 5 — Insumos Diversos</t>
  </si>
  <si>
    <t>Subtotal (A + B + C + D + E)</t>
  </si>
  <si>
    <t>MÓDULO 6 — CUSTOS INDIRETOS, TRIBUTOS E LUCRO (percentuais de livre composição do licitante, observados os limites de mercado e a vedação a preços inexequíveis)</t>
  </si>
  <si>
    <t>A — Custos Indiretos (% sobre o Subtotal A a E)</t>
  </si>
  <si>
    <t>B — Lucro (% sobre o Subtotal + Custos Indiretos)</t>
  </si>
  <si>
    <t>C — Tributos (incidentes sobre o faturamento, cálculo "por dentro"; valores calculados com base no Valor Total Mensal por Empregado, ao final deste módulo)</t>
  </si>
  <si>
    <t>C.1 — Tributos Federais (PIS/COFINS ou alíquota do Simples Nacional, conforme regime do licitante)</t>
  </si>
  <si>
    <t>C.2 — Tributos Estaduais (não incidentes sobre este objeto)</t>
  </si>
  <si>
    <t>C.3 — Tributos Municipais (ISSQN de Recife/PE)</t>
  </si>
  <si>
    <t>Total do Módulo 6 (A + B + C.1 + C.2 + C.3)</t>
  </si>
  <si>
    <t>Quadro-Resumo do Custo por Empregado</t>
  </si>
  <si>
    <t>F — Módulo 6 — Custos Indiretos, Tributos e Lucro</t>
  </si>
  <si>
    <t>VALOR TOTAL MENSAL POR EMPREGADO</t>
  </si>
  <si>
    <t>QUANTIDADE DE POSTOS E VALOR DOS SERVIÇOS</t>
  </si>
  <si>
    <t>Quantidade de Postos (44h semanais — diurno, segunda a sexta-feira)</t>
  </si>
  <si>
    <t>Valor Mensal dos Serviços (Valor Total Mensal por Empregado × Quantidade de Postos)</t>
  </si>
  <si>
    <t>VALOR GLOBAL DOS SERVIÇOS (Valor Mensal dos Serviços × 12 meses)</t>
  </si>
  <si>
    <t>VERIFICAÇÃO DE COMPATIBILIDADE COM O VALOR MÁXIMO ESTIMADO (Termo de Referência / Edital)</t>
  </si>
  <si>
    <t>Valor máximo estimado — posto/mês (Termo de Referência, item 10)</t>
  </si>
  <si>
    <t>Valor máximo estimado — global (12 meses, 2 postos)</t>
  </si>
  <si>
    <t>Situação da proposta em relação ao valor máximo estimado</t>
  </si>
  <si>
    <t>Situação do valor global proposto</t>
  </si>
  <si>
    <t>Declaro que os valores acima refletem a integralidade dos custos, encargos, tributos e demais despesas diretas e indiretas necessárias à perfeita execução do objeto, nos termos do Termo de Referência e do Edital, não assistindo à licitante o direito de pleitear qualquer acréscimo a título de omissão ou erro de dimensionamento.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</si>
</sst>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1"/>
    </font>
    <font>
      <b/>
      <sz val="13"/>
      <color rgb="FFFFFFFF"/>
      <name val="Arial"/>
      <charset val="1"/>
    </font>
    <font>
      <b/>
      <sz val="10"/>
      <color rgb="FFFFFFFF"/>
      <name val="Arial"/>
      <charset val="1"/>
    </font>
    <font>
      <b/>
      <sz val="10"/>
      <name val="Arial"/>
      <charset val="1"/>
    </font>
    <font>
      <sz val="10"/>
      <name val="Arial"/>
      <charset val="1"/>
    </font>
    <font>
      <i/>
      <sz val="8"/>
      <color rgb="FF595959"/>
      <name val="Arial"/>
      <charset val="1"/>
    </font>
    <font>
      <b/>
      <sz val="9"/>
      <color rgb="FFFFFFFF"/>
      <name val="Arial"/>
      <charset val="1"/>
    </font>
    <font>
      <b/>
      <i/>
      <sz val="9"/>
      <name val="Arial"/>
      <charset val="1"/>
    </font>
    <font>
      <sz val="9"/>
      <name val="Arial"/>
      <charset val="1"/>
    </font>
    <font>
      <b/>
      <sz val="9"/>
      <name val="Arial"/>
      <charset val="1"/>
    </font>
  </fonts>
  <fills count="8">
    <fill>
      <patternFill patternType="none"/>
    </fill>
    <fill>
      <patternFill patternType="gray125"/>
    </fill>
    <fill>
      <patternFill patternType="solid">
        <fgColor rgb="FF1F3864"/>
        <bgColor rgb="FF333333"/>
      </patternFill>
    </fill>
    <fill>
      <patternFill patternType="solid">
        <fgColor rgb="FF2E5395"/>
        <bgColor rgb="FF1F3864"/>
      </patternFill>
    </fill>
    <fill>
      <patternFill patternType="solid">
        <fgColor rgb="FFD9E1F2"/>
        <bgColor rgb="FFF2F2F2"/>
      </patternFill>
    </fill>
    <fill>
      <patternFill patternType="solid">
        <fgColor rgb="FFF2F2F2"/>
        <bgColor rgb="FFFFFFFF"/>
      </patternFill>
    </fill>
    <fill>
      <patternFill patternType="solid">
        <fgColor rgb="FFFFFF99"/>
        <bgColor rgb="FFFFF2CC"/>
      </patternFill>
    </fill>
    <fill>
      <patternFill patternType="solid">
        <fgColor rgb="FFFFF2CC"/>
        <bgColor rgb="FFF2F2F2"/>
      </patternFill>
    </fill>
  </fills>
  <borders count="3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3" fillId="0" borderId="0" xfId="0" applyFont="1"/>
    <xf numFmtId="0" fontId="6" fillId="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left" wrapText="1" indent="1"/>
    </xf>
    <xf numFmtId="0" fontId="8" fillId="0" borderId="1" xfId="0" applyFont="1" applyBorder="1" applyAlignment="1">
      <alignment horizontal="center"/>
    </xf>
    <xf numFmtId="4" fontId="8" fillId="5" borderId="1" xfId="0" applyNumberFormat="1" applyFont="1" applyFill="1" applyBorder="1" applyAlignment="1">
      <alignment horizontal="right"/>
    </xf>
    <xf numFmtId="4" fontId="8" fillId="6" borderId="1" xfId="0" applyNumberFormat="1" applyFont="1" applyFill="1" applyBorder="1" applyAlignment="1">
      <alignment horizontal="right"/>
    </xf>
    <xf numFmtId="0" fontId="9" fillId="0" borderId="1" xfId="0" applyFont="1" applyBorder="1" applyAlignment="1">
      <alignment horizontal="left" wrapText="1"/>
    </xf>
    <xf numFmtId="0" fontId="0" fillId="0" borderId="1" xfId="0" applyBorder="1"/>
    <xf numFmtId="4" fontId="9" fillId="5" borderId="1" xfId="0" applyNumberFormat="1" applyFont="1" applyFill="1" applyBorder="1" applyAlignment="1">
      <alignment horizontal="right"/>
    </xf>
    <xf numFmtId="4" fontId="9" fillId="7" borderId="1" xfId="0" applyNumberFormat="1" applyFont="1" applyFill="1" applyBorder="1" applyAlignment="1">
      <alignment horizontal="right"/>
    </xf>
    <xf numFmtId="10" fontId="8" fillId="0" borderId="1" xfId="0" applyNumberFormat="1" applyFont="1" applyBorder="1" applyAlignment="1">
      <alignment horizontal="center"/>
    </xf>
    <xf numFmtId="4" fontId="8" fillId="0" borderId="1" xfId="0" applyNumberFormat="1" applyFont="1" applyBorder="1" applyAlignment="1">
      <alignment horizontal="right"/>
    </xf>
    <xf numFmtId="10" fontId="8" fillId="6" borderId="1" xfId="0" applyNumberFormat="1" applyFont="1" applyFill="1" applyBorder="1" applyAlignment="1">
      <alignment horizontal="center"/>
    </xf>
    <xf numFmtId="0" fontId="9" fillId="0" borderId="1" xfId="0" applyFont="1" applyBorder="1"/>
    <xf numFmtId="0" fontId="2" fillId="3" borderId="0" xfId="0" applyFont="1" applyFill="1" applyAlignment="1">
      <alignment horizontal="left" vertical="center" wrapText="1"/>
    </xf>
    <xf numFmtId="0" fontId="9" fillId="0" borderId="2" xfId="0" applyFont="1" applyBorder="1" applyAlignment="1">
      <alignment horizontal="center"/>
    </xf>
    <xf numFmtId="0" fontId="5" fillId="0" borderId="0" xfId="0" applyFont="1" applyAlignment="1">
      <alignment wrapText="1"/>
    </xf>
    <xf numFmtId="0" fontId="7" fillId="4" borderId="0" xfId="0" applyFont="1" applyFill="1" applyAlignment="1">
      <alignment wrapText="1"/>
    </xf>
    <xf numFmtId="0" fontId="4" fillId="0" borderId="0" xfId="0" applyFont="1"/>
    <xf numFmtId="0" fontId="5" fillId="0" borderId="0" xfId="0" applyFont="1" applyAlignment="1">
      <alignment horizontal="left" wrapText="1"/>
    </xf>
    <xf numFmtId="0" fontId="1" fillId="2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F2F2F2"/>
      <rgbColor rgb="FF660066"/>
      <rgbColor rgb="FFFF8080"/>
      <rgbColor rgb="FF0066CC"/>
      <rgbColor rgb="FFD9E1F2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1F3864"/>
      <rgbColor rgb="FF339966"/>
      <rgbColor rgb="FF003300"/>
      <rgbColor rgb="FF333300"/>
      <rgbColor rgb="FF993300"/>
      <rgbColor rgb="FF993366"/>
      <rgbColor rgb="FF2E5395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43"/>
  <sheetViews>
    <sheetView tabSelected="1" zoomScaleNormal="100" workbookViewId="0">
      <pane ySplit="8" topLeftCell="A9" activePane="bottomLeft" state="frozen"/>
      <selection pane="bottomLeft" activeCell="A11" sqref="A11:D11"/>
    </sheetView>
  </sheetViews>
  <sheetFormatPr defaultColWidth="8.7109375" defaultRowHeight="15" x14ac:dyDescent="0.25"/>
  <cols>
    <col min="1" max="1" width="52" customWidth="1"/>
    <col min="2" max="2" width="15" customWidth="1"/>
    <col min="3" max="4" width="18" customWidth="1"/>
  </cols>
  <sheetData>
    <row r="1" spans="1:4" ht="16.149999999999999" customHeight="1" x14ac:dyDescent="0.25">
      <c r="A1" s="21" t="s">
        <v>0</v>
      </c>
      <c r="B1" s="21"/>
      <c r="C1" s="21"/>
      <c r="D1" s="21"/>
    </row>
    <row r="2" spans="1:4" ht="15" customHeight="1" x14ac:dyDescent="0.25">
      <c r="A2" s="22" t="s">
        <v>1</v>
      </c>
      <c r="B2" s="22"/>
      <c r="C2" s="22"/>
      <c r="D2" s="22"/>
    </row>
    <row r="3" spans="1:4" ht="3.75" customHeight="1" x14ac:dyDescent="0.25"/>
    <row r="4" spans="1:4" x14ac:dyDescent="0.25">
      <c r="A4" s="1" t="s">
        <v>2</v>
      </c>
      <c r="B4" s="19" t="s">
        <v>3</v>
      </c>
      <c r="C4" s="19"/>
      <c r="D4" s="19"/>
    </row>
    <row r="5" spans="1:4" x14ac:dyDescent="0.25">
      <c r="A5" s="1" t="s">
        <v>4</v>
      </c>
      <c r="B5" s="19" t="s">
        <v>3</v>
      </c>
      <c r="C5" s="19"/>
      <c r="D5" s="19"/>
    </row>
    <row r="6" spans="1:4" x14ac:dyDescent="0.25">
      <c r="A6" s="1" t="s">
        <v>5</v>
      </c>
      <c r="B6" s="19" t="s">
        <v>6</v>
      </c>
      <c r="C6" s="19"/>
      <c r="D6" s="19"/>
    </row>
    <row r="7" spans="1:4" x14ac:dyDescent="0.25">
      <c r="A7" s="1" t="s">
        <v>7</v>
      </c>
      <c r="B7" s="19" t="s">
        <v>8</v>
      </c>
      <c r="C7" s="19"/>
      <c r="D7" s="19"/>
    </row>
    <row r="8" spans="1:4" x14ac:dyDescent="0.25">
      <c r="A8" s="1" t="s">
        <v>9</v>
      </c>
      <c r="B8" s="19" t="s">
        <v>10</v>
      </c>
      <c r="C8" s="19"/>
      <c r="D8" s="19"/>
    </row>
    <row r="9" spans="1:4" x14ac:dyDescent="0.25">
      <c r="A9" s="1" t="s">
        <v>11</v>
      </c>
      <c r="B9" s="19" t="s">
        <v>12</v>
      </c>
      <c r="C9" s="19"/>
      <c r="D9" s="19"/>
    </row>
    <row r="10" spans="1:4" ht="3.75" customHeight="1" x14ac:dyDescent="0.25"/>
    <row r="11" spans="1:4" ht="60" customHeight="1" x14ac:dyDescent="0.25">
      <c r="A11" s="20" t="s">
        <v>13</v>
      </c>
      <c r="B11" s="20"/>
      <c r="C11" s="20"/>
      <c r="D11" s="20"/>
    </row>
    <row r="12" spans="1:4" ht="6" customHeight="1" x14ac:dyDescent="0.25"/>
    <row r="13" spans="1:4" ht="27.75" customHeight="1" x14ac:dyDescent="0.25">
      <c r="A13" s="2" t="s">
        <v>14</v>
      </c>
      <c r="B13" s="2" t="s">
        <v>15</v>
      </c>
      <c r="C13" s="2" t="s">
        <v>16</v>
      </c>
      <c r="D13" s="2" t="s">
        <v>17</v>
      </c>
    </row>
    <row r="14" spans="1:4" ht="18" customHeight="1" x14ac:dyDescent="0.25">
      <c r="A14" s="15" t="s">
        <v>18</v>
      </c>
      <c r="B14" s="15"/>
      <c r="C14" s="15"/>
      <c r="D14" s="15"/>
    </row>
    <row r="15" spans="1:4" ht="15" customHeight="1" x14ac:dyDescent="0.25">
      <c r="A15" s="18" t="s">
        <v>19</v>
      </c>
      <c r="B15" s="18"/>
      <c r="C15" s="18"/>
      <c r="D15" s="18"/>
    </row>
    <row r="16" spans="1:4" ht="24.75" x14ac:dyDescent="0.25">
      <c r="A16" s="3" t="s">
        <v>20</v>
      </c>
      <c r="B16" s="4"/>
      <c r="C16" s="5">
        <v>1749.64</v>
      </c>
      <c r="D16" s="6">
        <v>1749.64</v>
      </c>
    </row>
    <row r="17" spans="1:4" x14ac:dyDescent="0.25">
      <c r="A17" s="3" t="s">
        <v>21</v>
      </c>
      <c r="B17" s="4"/>
      <c r="C17" s="5">
        <v>0</v>
      </c>
      <c r="D17" s="6">
        <v>0</v>
      </c>
    </row>
    <row r="18" spans="1:4" x14ac:dyDescent="0.25">
      <c r="A18" s="3" t="s">
        <v>22</v>
      </c>
      <c r="B18" s="4"/>
      <c r="C18" s="5">
        <v>0</v>
      </c>
      <c r="D18" s="6">
        <v>0</v>
      </c>
    </row>
    <row r="19" spans="1:4" x14ac:dyDescent="0.25">
      <c r="A19" s="3" t="s">
        <v>23</v>
      </c>
      <c r="B19" s="4"/>
      <c r="C19" s="5">
        <v>0</v>
      </c>
      <c r="D19" s="6">
        <v>0</v>
      </c>
    </row>
    <row r="20" spans="1:4" x14ac:dyDescent="0.25">
      <c r="A20" s="3" t="s">
        <v>24</v>
      </c>
      <c r="B20" s="4"/>
      <c r="C20" s="5">
        <v>0</v>
      </c>
      <c r="D20" s="6">
        <v>0</v>
      </c>
    </row>
    <row r="21" spans="1:4" x14ac:dyDescent="0.25">
      <c r="A21" s="3" t="s">
        <v>25</v>
      </c>
      <c r="B21" s="4"/>
      <c r="C21" s="5">
        <v>0</v>
      </c>
      <c r="D21" s="6">
        <v>0</v>
      </c>
    </row>
    <row r="22" spans="1:4" x14ac:dyDescent="0.25">
      <c r="A22" s="7" t="s">
        <v>26</v>
      </c>
      <c r="B22" s="8"/>
      <c r="C22" s="9">
        <f>SUM(C16:C21)</f>
        <v>1749.64</v>
      </c>
      <c r="D22" s="10">
        <f>SUM(D16:D21)</f>
        <v>1749.64</v>
      </c>
    </row>
    <row r="23" spans="1:4" ht="3.75" customHeight="1" x14ac:dyDescent="0.25"/>
    <row r="24" spans="1:4" ht="18" customHeight="1" x14ac:dyDescent="0.25">
      <c r="A24" s="15" t="s">
        <v>27</v>
      </c>
      <c r="B24" s="15"/>
      <c r="C24" s="15"/>
      <c r="D24" s="15"/>
    </row>
    <row r="25" spans="1:4" ht="15" customHeight="1" x14ac:dyDescent="0.25">
      <c r="A25" s="18" t="s">
        <v>28</v>
      </c>
      <c r="B25" s="18"/>
      <c r="C25" s="18"/>
      <c r="D25" s="18"/>
    </row>
    <row r="26" spans="1:4" x14ac:dyDescent="0.25">
      <c r="A26" s="3" t="s">
        <v>29</v>
      </c>
      <c r="B26" s="11">
        <v>8.3333000000000004E-2</v>
      </c>
      <c r="C26" s="5">
        <f>C22*0.083333</f>
        <v>145.80275012000001</v>
      </c>
      <c r="D26" s="12">
        <f>D22*0.083333</f>
        <v>145.80275012000001</v>
      </c>
    </row>
    <row r="27" spans="1:4" x14ac:dyDescent="0.25">
      <c r="A27" s="3" t="s">
        <v>30</v>
      </c>
      <c r="B27" s="11">
        <v>2.7778000000000001E-2</v>
      </c>
      <c r="C27" s="5">
        <f>C22*0.027778</f>
        <v>48.601499920000002</v>
      </c>
      <c r="D27" s="12">
        <f>D22*0.027778</f>
        <v>48.601499920000002</v>
      </c>
    </row>
    <row r="28" spans="1:4" x14ac:dyDescent="0.25">
      <c r="A28" s="7" t="s">
        <v>31</v>
      </c>
      <c r="B28" s="8"/>
      <c r="C28" s="9">
        <f>SUM(C26:C27)</f>
        <v>194.40425004000002</v>
      </c>
      <c r="D28" s="10">
        <f>SUM(D26:D27)</f>
        <v>194.40425004000002</v>
      </c>
    </row>
    <row r="29" spans="1:4" ht="1.5" customHeight="1" x14ac:dyDescent="0.25"/>
    <row r="30" spans="1:4" ht="15" customHeight="1" x14ac:dyDescent="0.25">
      <c r="A30" s="18" t="s">
        <v>32</v>
      </c>
      <c r="B30" s="18"/>
      <c r="C30" s="18"/>
      <c r="D30" s="18"/>
    </row>
    <row r="31" spans="1:4" x14ac:dyDescent="0.25">
      <c r="A31" s="3" t="s">
        <v>33</v>
      </c>
      <c r="B31" s="11">
        <v>0.2</v>
      </c>
      <c r="C31" s="5">
        <f>(C22+C28)*0.2</f>
        <v>388.80885000800004</v>
      </c>
      <c r="D31" s="12">
        <f>(D22+D28)*0.2</f>
        <v>388.80885000800004</v>
      </c>
    </row>
    <row r="32" spans="1:4" x14ac:dyDescent="0.25">
      <c r="A32" s="3" t="s">
        <v>34</v>
      </c>
      <c r="B32" s="11">
        <v>2.5000000000000001E-2</v>
      </c>
      <c r="C32" s="5">
        <f>(C22+C28)*0.025</f>
        <v>48.601106251000004</v>
      </c>
      <c r="D32" s="12">
        <f>(D22+D28)*0.025</f>
        <v>48.601106251000004</v>
      </c>
    </row>
    <row r="33" spans="1:4" x14ac:dyDescent="0.25">
      <c r="A33" s="3" t="s">
        <v>35</v>
      </c>
      <c r="B33" s="11">
        <v>0.03</v>
      </c>
      <c r="C33" s="5">
        <f>(C22+C28)*0.03</f>
        <v>58.321327501200003</v>
      </c>
      <c r="D33" s="12">
        <f>(D22+D28)*0.03</f>
        <v>58.321327501200003</v>
      </c>
    </row>
    <row r="34" spans="1:4" x14ac:dyDescent="0.25">
      <c r="A34" s="3" t="s">
        <v>36</v>
      </c>
      <c r="B34" s="11">
        <v>1.4999999999999999E-2</v>
      </c>
      <c r="C34" s="5">
        <f>(C22+C28)*0.015</f>
        <v>29.160663750600001</v>
      </c>
      <c r="D34" s="12">
        <f>(D22+D28)*0.015</f>
        <v>29.160663750600001</v>
      </c>
    </row>
    <row r="35" spans="1:4" x14ac:dyDescent="0.25">
      <c r="A35" s="3" t="s">
        <v>37</v>
      </c>
      <c r="B35" s="11">
        <v>0.01</v>
      </c>
      <c r="C35" s="5">
        <f>(C22+C28)*0.01</f>
        <v>19.440442500400003</v>
      </c>
      <c r="D35" s="12">
        <f>(D22+D28)*0.01</f>
        <v>19.440442500400003</v>
      </c>
    </row>
    <row r="36" spans="1:4" x14ac:dyDescent="0.25">
      <c r="A36" s="3" t="s">
        <v>38</v>
      </c>
      <c r="B36" s="11">
        <v>6.0000000000000001E-3</v>
      </c>
      <c r="C36" s="5">
        <f>(C22+C28)*0.006</f>
        <v>11.664265500240001</v>
      </c>
      <c r="D36" s="12">
        <f>(D22+D28)*0.006</f>
        <v>11.664265500240001</v>
      </c>
    </row>
    <row r="37" spans="1:4" x14ac:dyDescent="0.25">
      <c r="A37" s="3" t="s">
        <v>39</v>
      </c>
      <c r="B37" s="11">
        <v>2E-3</v>
      </c>
      <c r="C37" s="5">
        <f>(C22+C28)*0.002</f>
        <v>3.8880885000800003</v>
      </c>
      <c r="D37" s="12">
        <f>(D22+D28)*0.002</f>
        <v>3.8880885000800003</v>
      </c>
    </row>
    <row r="38" spans="1:4" x14ac:dyDescent="0.25">
      <c r="A38" s="3" t="s">
        <v>40</v>
      </c>
      <c r="B38" s="11">
        <v>0.08</v>
      </c>
      <c r="C38" s="5">
        <f>(C22+C28)*0.08</f>
        <v>155.52354000320003</v>
      </c>
      <c r="D38" s="12">
        <f>(D22+D28)*0.08</f>
        <v>155.52354000320003</v>
      </c>
    </row>
    <row r="39" spans="1:4" x14ac:dyDescent="0.25">
      <c r="A39" s="7" t="s">
        <v>41</v>
      </c>
      <c r="B39" s="8"/>
      <c r="C39" s="9">
        <f>SUM(C31:C38)</f>
        <v>715.40828401472004</v>
      </c>
      <c r="D39" s="10">
        <f>SUM(D31:D38)</f>
        <v>715.40828401472004</v>
      </c>
    </row>
    <row r="40" spans="1:4" ht="1.5" customHeight="1" x14ac:dyDescent="0.25"/>
    <row r="41" spans="1:4" ht="22.35" customHeight="1" x14ac:dyDescent="0.25">
      <c r="A41" s="18" t="s">
        <v>42</v>
      </c>
      <c r="B41" s="18"/>
      <c r="C41" s="18"/>
      <c r="D41" s="18"/>
    </row>
    <row r="42" spans="1:4" ht="24.75" x14ac:dyDescent="0.25">
      <c r="A42" s="3" t="s">
        <v>43</v>
      </c>
      <c r="B42" s="4"/>
      <c r="C42" s="5">
        <v>93.021600000000007</v>
      </c>
      <c r="D42" s="6">
        <v>93.021600000000007</v>
      </c>
    </row>
    <row r="43" spans="1:4" x14ac:dyDescent="0.25">
      <c r="A43" s="3" t="s">
        <v>44</v>
      </c>
      <c r="B43" s="4"/>
      <c r="C43" s="5">
        <v>352</v>
      </c>
      <c r="D43" s="6">
        <v>352</v>
      </c>
    </row>
    <row r="44" spans="1:4" ht="24.75" x14ac:dyDescent="0.25">
      <c r="A44" s="3" t="s">
        <v>45</v>
      </c>
      <c r="B44" s="4"/>
      <c r="C44" s="5">
        <v>151.69999999999999</v>
      </c>
      <c r="D44" s="6">
        <v>151.69999999999999</v>
      </c>
    </row>
    <row r="45" spans="1:4" ht="24.75" x14ac:dyDescent="0.25">
      <c r="A45" s="3" t="s">
        <v>46</v>
      </c>
      <c r="B45" s="4"/>
      <c r="C45" s="5">
        <v>83.93</v>
      </c>
      <c r="D45" s="6">
        <v>83.93</v>
      </c>
    </row>
    <row r="46" spans="1:4" x14ac:dyDescent="0.25">
      <c r="A46" s="3" t="s">
        <v>47</v>
      </c>
      <c r="B46" s="4"/>
      <c r="C46" s="5">
        <v>145.07</v>
      </c>
      <c r="D46" s="6">
        <v>145.07</v>
      </c>
    </row>
    <row r="47" spans="1:4" x14ac:dyDescent="0.25">
      <c r="A47" s="7" t="s">
        <v>48</v>
      </c>
      <c r="B47" s="8"/>
      <c r="C47" s="9">
        <f>SUM(C42:C46)</f>
        <v>825.72160000000008</v>
      </c>
      <c r="D47" s="10">
        <f>SUM(D42:D46)</f>
        <v>825.72160000000008</v>
      </c>
    </row>
    <row r="48" spans="1:4" ht="1.5" customHeight="1" x14ac:dyDescent="0.25"/>
    <row r="49" spans="1:4" ht="15" customHeight="1" x14ac:dyDescent="0.25">
      <c r="A49" s="18" t="s">
        <v>49</v>
      </c>
      <c r="B49" s="18"/>
      <c r="C49" s="18"/>
      <c r="D49" s="18"/>
    </row>
    <row r="50" spans="1:4" x14ac:dyDescent="0.25">
      <c r="A50" s="7" t="s">
        <v>50</v>
      </c>
      <c r="B50" s="8"/>
      <c r="C50" s="9">
        <f>C28</f>
        <v>194.40425004000002</v>
      </c>
      <c r="D50" s="10">
        <f>D28</f>
        <v>194.40425004000002</v>
      </c>
    </row>
    <row r="51" spans="1:4" x14ac:dyDescent="0.25">
      <c r="A51" s="7" t="s">
        <v>51</v>
      </c>
      <c r="B51" s="8"/>
      <c r="C51" s="9">
        <f>C39</f>
        <v>715.40828401472004</v>
      </c>
      <c r="D51" s="10">
        <f>D39</f>
        <v>715.40828401472004</v>
      </c>
    </row>
    <row r="52" spans="1:4" x14ac:dyDescent="0.25">
      <c r="A52" s="7" t="s">
        <v>52</v>
      </c>
      <c r="B52" s="8"/>
      <c r="C52" s="9">
        <f>C47</f>
        <v>825.72160000000008</v>
      </c>
      <c r="D52" s="10">
        <f>D47</f>
        <v>825.72160000000008</v>
      </c>
    </row>
    <row r="53" spans="1:4" x14ac:dyDescent="0.25">
      <c r="A53" s="7" t="s">
        <v>53</v>
      </c>
      <c r="B53" s="8"/>
      <c r="C53" s="9">
        <f>SUM(C50:C52)</f>
        <v>1735.5341340547202</v>
      </c>
      <c r="D53" s="10">
        <f>SUM(D50:D52)</f>
        <v>1735.5341340547202</v>
      </c>
    </row>
    <row r="54" spans="1:4" ht="3.75" customHeight="1" x14ac:dyDescent="0.25"/>
    <row r="55" spans="1:4" ht="31.5" customHeight="1" x14ac:dyDescent="0.25">
      <c r="A55" s="15" t="s">
        <v>54</v>
      </c>
      <c r="B55" s="15"/>
      <c r="C55" s="15"/>
      <c r="D55" s="15"/>
    </row>
    <row r="56" spans="1:4" x14ac:dyDescent="0.25">
      <c r="A56" s="3" t="s">
        <v>55</v>
      </c>
      <c r="B56" s="11">
        <v>4.1669999999999997E-3</v>
      </c>
      <c r="C56" s="5">
        <f>C22*0.004167</f>
        <v>7.2907498799999999</v>
      </c>
      <c r="D56" s="12">
        <f>D22*0.004167</f>
        <v>7.2907498799999999</v>
      </c>
    </row>
    <row r="57" spans="1:4" ht="24.75" x14ac:dyDescent="0.25">
      <c r="A57" s="3" t="s">
        <v>56</v>
      </c>
      <c r="B57" s="11">
        <v>0.08</v>
      </c>
      <c r="C57" s="5">
        <f>C56*0.08</f>
        <v>0.58325999039999998</v>
      </c>
      <c r="D57" s="12">
        <f>D56*0.08</f>
        <v>0.58325999039999998</v>
      </c>
    </row>
    <row r="58" spans="1:4" ht="24.75" x14ac:dyDescent="0.25">
      <c r="A58" s="3" t="s">
        <v>57</v>
      </c>
      <c r="B58" s="4"/>
      <c r="C58" s="5">
        <v>0</v>
      </c>
      <c r="D58" s="6">
        <v>0</v>
      </c>
    </row>
    <row r="59" spans="1:4" x14ac:dyDescent="0.25">
      <c r="A59" s="3" t="s">
        <v>58</v>
      </c>
      <c r="B59" s="11">
        <v>1.9443999999999999E-2</v>
      </c>
      <c r="C59" s="5">
        <f>C22*0.019444</f>
        <v>34.020000160000002</v>
      </c>
      <c r="D59" s="12">
        <f>D22*0.019444</f>
        <v>34.020000160000002</v>
      </c>
    </row>
    <row r="60" spans="1:4" ht="24.75" x14ac:dyDescent="0.25">
      <c r="A60" s="3" t="s">
        <v>59</v>
      </c>
      <c r="B60" s="11">
        <v>0.36799999999999999</v>
      </c>
      <c r="C60" s="5">
        <f>C59*0.368</f>
        <v>12.51936005888</v>
      </c>
      <c r="D60" s="12">
        <f>D59*0.368</f>
        <v>12.51936005888</v>
      </c>
    </row>
    <row r="61" spans="1:4" ht="24.75" x14ac:dyDescent="0.25">
      <c r="A61" s="3" t="s">
        <v>60</v>
      </c>
      <c r="B61" s="11">
        <v>3.44E-2</v>
      </c>
      <c r="C61" s="5">
        <f>C22*0.0344</f>
        <v>60.187616000000006</v>
      </c>
      <c r="D61" s="12">
        <f>D22*0.0344</f>
        <v>60.187616000000006</v>
      </c>
    </row>
    <row r="62" spans="1:4" x14ac:dyDescent="0.25">
      <c r="A62" s="7" t="s">
        <v>61</v>
      </c>
      <c r="B62" s="8"/>
      <c r="C62" s="9">
        <f>SUM(C56:C61)</f>
        <v>114.60098608928001</v>
      </c>
      <c r="D62" s="10">
        <f>SUM(D56:D61)</f>
        <v>114.60098608928001</v>
      </c>
    </row>
    <row r="63" spans="1:4" ht="3.75" customHeight="1" x14ac:dyDescent="0.25"/>
    <row r="64" spans="1:4" ht="18" customHeight="1" x14ac:dyDescent="0.25">
      <c r="A64" s="15" t="s">
        <v>62</v>
      </c>
      <c r="B64" s="15"/>
      <c r="C64" s="15"/>
      <c r="D64" s="15"/>
    </row>
    <row r="65" spans="1:4" ht="15" customHeight="1" x14ac:dyDescent="0.25">
      <c r="A65" s="18" t="s">
        <v>63</v>
      </c>
      <c r="B65" s="18"/>
      <c r="C65" s="18"/>
      <c r="D65" s="18"/>
    </row>
    <row r="66" spans="1:4" x14ac:dyDescent="0.25">
      <c r="A66" s="3" t="s">
        <v>64</v>
      </c>
      <c r="B66" s="4"/>
      <c r="C66" s="5">
        <v>0</v>
      </c>
      <c r="D66" s="6">
        <v>0</v>
      </c>
    </row>
    <row r="67" spans="1:4" x14ac:dyDescent="0.25">
      <c r="A67" s="3" t="s">
        <v>65</v>
      </c>
      <c r="B67" s="4"/>
      <c r="C67" s="5">
        <v>0</v>
      </c>
      <c r="D67" s="6">
        <v>0</v>
      </c>
    </row>
    <row r="68" spans="1:4" x14ac:dyDescent="0.25">
      <c r="A68" s="3" t="s">
        <v>66</v>
      </c>
      <c r="B68" s="4"/>
      <c r="C68" s="5">
        <v>0</v>
      </c>
      <c r="D68" s="6">
        <v>0</v>
      </c>
    </row>
    <row r="69" spans="1:4" ht="24.75" x14ac:dyDescent="0.25">
      <c r="A69" s="3" t="s">
        <v>67</v>
      </c>
      <c r="B69" s="4"/>
      <c r="C69" s="5">
        <v>0</v>
      </c>
      <c r="D69" s="6">
        <v>0</v>
      </c>
    </row>
    <row r="70" spans="1:4" x14ac:dyDescent="0.25">
      <c r="A70" s="3" t="s">
        <v>68</v>
      </c>
      <c r="B70" s="4"/>
      <c r="C70" s="5">
        <v>0</v>
      </c>
      <c r="D70" s="6">
        <v>0</v>
      </c>
    </row>
    <row r="71" spans="1:4" x14ac:dyDescent="0.25">
      <c r="A71" s="7" t="s">
        <v>69</v>
      </c>
      <c r="B71" s="8"/>
      <c r="C71" s="9">
        <f>SUM(C66:C70)</f>
        <v>0</v>
      </c>
      <c r="D71" s="10">
        <f>SUM(D66:D70)</f>
        <v>0</v>
      </c>
    </row>
    <row r="72" spans="1:4" ht="1.5" customHeight="1" x14ac:dyDescent="0.25"/>
    <row r="73" spans="1:4" ht="15" customHeight="1" x14ac:dyDescent="0.25">
      <c r="A73" s="18" t="s">
        <v>70</v>
      </c>
      <c r="B73" s="18"/>
      <c r="C73" s="18"/>
      <c r="D73" s="18"/>
    </row>
    <row r="74" spans="1:4" ht="24.75" x14ac:dyDescent="0.25">
      <c r="A74" s="3" t="s">
        <v>71</v>
      </c>
      <c r="B74" s="4"/>
      <c r="C74" s="5">
        <v>0</v>
      </c>
      <c r="D74" s="6">
        <v>0</v>
      </c>
    </row>
    <row r="75" spans="1:4" x14ac:dyDescent="0.25">
      <c r="A75" s="7" t="s">
        <v>72</v>
      </c>
      <c r="B75" s="8"/>
      <c r="C75" s="9">
        <f>C74</f>
        <v>0</v>
      </c>
      <c r="D75" s="10">
        <f>D74</f>
        <v>0</v>
      </c>
    </row>
    <row r="76" spans="1:4" ht="1.5" customHeight="1" x14ac:dyDescent="0.25"/>
    <row r="77" spans="1:4" ht="15" customHeight="1" x14ac:dyDescent="0.25">
      <c r="A77" s="18" t="s">
        <v>73</v>
      </c>
      <c r="B77" s="18"/>
      <c r="C77" s="18"/>
      <c r="D77" s="18"/>
    </row>
    <row r="78" spans="1:4" ht="24.75" x14ac:dyDescent="0.25">
      <c r="A78" s="3" t="s">
        <v>74</v>
      </c>
      <c r="B78" s="11">
        <v>0.36799999999999999</v>
      </c>
      <c r="C78" s="5">
        <f>(C71+C75)*0.368</f>
        <v>0</v>
      </c>
      <c r="D78" s="12">
        <f>(D71+D75)*0.368</f>
        <v>0</v>
      </c>
    </row>
    <row r="79" spans="1:4" x14ac:dyDescent="0.25">
      <c r="A79" s="7" t="s">
        <v>75</v>
      </c>
      <c r="B79" s="8"/>
      <c r="C79" s="9">
        <f>C78</f>
        <v>0</v>
      </c>
      <c r="D79" s="10">
        <f>D78</f>
        <v>0</v>
      </c>
    </row>
    <row r="80" spans="1:4" ht="1.5" customHeight="1" x14ac:dyDescent="0.25"/>
    <row r="81" spans="1:4" ht="15" customHeight="1" x14ac:dyDescent="0.25">
      <c r="A81" s="18" t="s">
        <v>76</v>
      </c>
      <c r="B81" s="18"/>
      <c r="C81" s="18"/>
      <c r="D81" s="18"/>
    </row>
    <row r="82" spans="1:4" x14ac:dyDescent="0.25">
      <c r="A82" s="3" t="s">
        <v>77</v>
      </c>
      <c r="B82" s="4"/>
      <c r="C82" s="5">
        <v>0</v>
      </c>
      <c r="D82" s="6">
        <v>0</v>
      </c>
    </row>
    <row r="83" spans="1:4" x14ac:dyDescent="0.25">
      <c r="A83" s="7" t="s">
        <v>78</v>
      </c>
      <c r="B83" s="8"/>
      <c r="C83" s="9">
        <f>C82</f>
        <v>0</v>
      </c>
      <c r="D83" s="10">
        <f>D82</f>
        <v>0</v>
      </c>
    </row>
    <row r="84" spans="1:4" ht="1.5" customHeight="1" x14ac:dyDescent="0.25"/>
    <row r="85" spans="1:4" ht="15" customHeight="1" x14ac:dyDescent="0.25">
      <c r="A85" s="18" t="s">
        <v>79</v>
      </c>
      <c r="B85" s="18"/>
      <c r="C85" s="18"/>
      <c r="D85" s="18"/>
    </row>
    <row r="86" spans="1:4" x14ac:dyDescent="0.25">
      <c r="A86" s="3" t="s">
        <v>80</v>
      </c>
      <c r="B86" s="11">
        <v>1.2769999999999999E-3</v>
      </c>
      <c r="C86" s="5">
        <f>C22*0.001277</f>
        <v>2.2342902800000002</v>
      </c>
      <c r="D86" s="12">
        <f>D22*0.001277</f>
        <v>2.2342902800000002</v>
      </c>
    </row>
    <row r="87" spans="1:4" x14ac:dyDescent="0.25">
      <c r="A87" s="7" t="s">
        <v>81</v>
      </c>
      <c r="B87" s="8"/>
      <c r="C87" s="9">
        <f>C86</f>
        <v>2.2342902800000002</v>
      </c>
      <c r="D87" s="10">
        <f>D86</f>
        <v>2.2342902800000002</v>
      </c>
    </row>
    <row r="88" spans="1:4" ht="1.5" customHeight="1" x14ac:dyDescent="0.25"/>
    <row r="89" spans="1:4" ht="15" customHeight="1" x14ac:dyDescent="0.25">
      <c r="A89" s="18" t="s">
        <v>82</v>
      </c>
      <c r="B89" s="18"/>
      <c r="C89" s="18"/>
      <c r="D89" s="18"/>
    </row>
    <row r="90" spans="1:4" x14ac:dyDescent="0.25">
      <c r="A90" s="7" t="s">
        <v>83</v>
      </c>
      <c r="B90" s="8"/>
      <c r="C90" s="9">
        <f>C71</f>
        <v>0</v>
      </c>
      <c r="D90" s="10">
        <f>D71</f>
        <v>0</v>
      </c>
    </row>
    <row r="91" spans="1:4" x14ac:dyDescent="0.25">
      <c r="A91" s="7" t="s">
        <v>84</v>
      </c>
      <c r="B91" s="8"/>
      <c r="C91" s="9">
        <f>C75</f>
        <v>0</v>
      </c>
      <c r="D91" s="10">
        <f>D75</f>
        <v>0</v>
      </c>
    </row>
    <row r="92" spans="1:4" x14ac:dyDescent="0.25">
      <c r="A92" s="7" t="s">
        <v>85</v>
      </c>
      <c r="B92" s="8"/>
      <c r="C92" s="9">
        <f>C79</f>
        <v>0</v>
      </c>
      <c r="D92" s="10">
        <f>D79</f>
        <v>0</v>
      </c>
    </row>
    <row r="93" spans="1:4" x14ac:dyDescent="0.25">
      <c r="A93" s="7" t="s">
        <v>86</v>
      </c>
      <c r="B93" s="8"/>
      <c r="C93" s="9">
        <f>C83</f>
        <v>0</v>
      </c>
      <c r="D93" s="10">
        <f>D83</f>
        <v>0</v>
      </c>
    </row>
    <row r="94" spans="1:4" x14ac:dyDescent="0.25">
      <c r="A94" s="7" t="s">
        <v>87</v>
      </c>
      <c r="B94" s="8"/>
      <c r="C94" s="9">
        <f>C87</f>
        <v>2.2342902800000002</v>
      </c>
      <c r="D94" s="10">
        <f>D87</f>
        <v>2.2342902800000002</v>
      </c>
    </row>
    <row r="95" spans="1:4" x14ac:dyDescent="0.25">
      <c r="A95" s="7" t="s">
        <v>88</v>
      </c>
      <c r="B95" s="8"/>
      <c r="C95" s="9">
        <f>SUM(C90:C94)</f>
        <v>2.2342902800000002</v>
      </c>
      <c r="D95" s="10">
        <f>SUM(D90:D94)</f>
        <v>2.2342902800000002</v>
      </c>
    </row>
    <row r="96" spans="1:4" ht="3.75" customHeight="1" x14ac:dyDescent="0.25"/>
    <row r="97" spans="1:4" ht="18" customHeight="1" x14ac:dyDescent="0.25">
      <c r="A97" s="15" t="s">
        <v>89</v>
      </c>
      <c r="B97" s="15"/>
      <c r="C97" s="15"/>
      <c r="D97" s="15"/>
    </row>
    <row r="98" spans="1:4" ht="24.75" x14ac:dyDescent="0.25">
      <c r="A98" s="3" t="s">
        <v>90</v>
      </c>
      <c r="B98" s="4"/>
      <c r="C98" s="5">
        <v>71.666667000000004</v>
      </c>
      <c r="D98" s="6">
        <v>71.666667000000004</v>
      </c>
    </row>
    <row r="99" spans="1:4" x14ac:dyDescent="0.25">
      <c r="A99" s="3" t="s">
        <v>91</v>
      </c>
      <c r="B99" s="4"/>
      <c r="C99" s="5">
        <v>0</v>
      </c>
      <c r="D99" s="6">
        <v>0</v>
      </c>
    </row>
    <row r="100" spans="1:4" x14ac:dyDescent="0.25">
      <c r="A100" s="3" t="s">
        <v>92</v>
      </c>
      <c r="B100" s="4"/>
      <c r="C100" s="5">
        <v>0</v>
      </c>
      <c r="D100" s="6">
        <v>0</v>
      </c>
    </row>
    <row r="101" spans="1:4" x14ac:dyDescent="0.25">
      <c r="A101" s="7" t="s">
        <v>93</v>
      </c>
      <c r="B101" s="8"/>
      <c r="C101" s="9">
        <f>SUM(C98:C100)</f>
        <v>71.666667000000004</v>
      </c>
      <c r="D101" s="10">
        <f>SUM(D98:D100)</f>
        <v>71.666667000000004</v>
      </c>
    </row>
    <row r="102" spans="1:4" ht="3.75" customHeight="1" x14ac:dyDescent="0.25"/>
    <row r="103" spans="1:4" ht="15" customHeight="1" x14ac:dyDescent="0.25">
      <c r="A103" s="18" t="s">
        <v>94</v>
      </c>
      <c r="B103" s="18"/>
      <c r="C103" s="18"/>
      <c r="D103" s="18"/>
    </row>
    <row r="104" spans="1:4" x14ac:dyDescent="0.25">
      <c r="A104" s="7" t="s">
        <v>95</v>
      </c>
      <c r="B104" s="8"/>
      <c r="C104" s="9">
        <f>C22</f>
        <v>1749.64</v>
      </c>
      <c r="D104" s="10">
        <f>D22</f>
        <v>1749.64</v>
      </c>
    </row>
    <row r="105" spans="1:4" ht="24.75" x14ac:dyDescent="0.25">
      <c r="A105" s="7" t="s">
        <v>96</v>
      </c>
      <c r="B105" s="8"/>
      <c r="C105" s="9">
        <f>C53</f>
        <v>1735.5341340547202</v>
      </c>
      <c r="D105" s="10">
        <f>D53</f>
        <v>1735.5341340547202</v>
      </c>
    </row>
    <row r="106" spans="1:4" x14ac:dyDescent="0.25">
      <c r="A106" s="7" t="s">
        <v>97</v>
      </c>
      <c r="B106" s="8"/>
      <c r="C106" s="9">
        <f>C62</f>
        <v>114.60098608928001</v>
      </c>
      <c r="D106" s="10">
        <f>D62</f>
        <v>114.60098608928001</v>
      </c>
    </row>
    <row r="107" spans="1:4" x14ac:dyDescent="0.25">
      <c r="A107" s="7" t="s">
        <v>98</v>
      </c>
      <c r="B107" s="8"/>
      <c r="C107" s="9">
        <f>C95</f>
        <v>2.2342902800000002</v>
      </c>
      <c r="D107" s="10">
        <f>D95</f>
        <v>2.2342902800000002</v>
      </c>
    </row>
    <row r="108" spans="1:4" x14ac:dyDescent="0.25">
      <c r="A108" s="7" t="s">
        <v>99</v>
      </c>
      <c r="B108" s="8"/>
      <c r="C108" s="9">
        <f>C101</f>
        <v>71.666667000000004</v>
      </c>
      <c r="D108" s="10">
        <f>D101</f>
        <v>71.666667000000004</v>
      </c>
    </row>
    <row r="109" spans="1:4" x14ac:dyDescent="0.25">
      <c r="A109" s="7" t="s">
        <v>100</v>
      </c>
      <c r="B109" s="8"/>
      <c r="C109" s="9">
        <f>SUM(C104:C108)</f>
        <v>3673.6760774240006</v>
      </c>
      <c r="D109" s="10">
        <f>SUM(D104:D108)</f>
        <v>3673.6760774240006</v>
      </c>
    </row>
    <row r="110" spans="1:4" ht="3.75" customHeight="1" x14ac:dyDescent="0.25"/>
    <row r="111" spans="1:4" ht="31.5" customHeight="1" x14ac:dyDescent="0.25">
      <c r="A111" s="15" t="s">
        <v>101</v>
      </c>
      <c r="B111" s="15"/>
      <c r="C111" s="15"/>
      <c r="D111" s="15"/>
    </row>
    <row r="112" spans="1:4" x14ac:dyDescent="0.25">
      <c r="A112" s="3" t="s">
        <v>102</v>
      </c>
      <c r="B112" s="13">
        <v>0.06</v>
      </c>
      <c r="C112" s="5">
        <f>C109*0.06</f>
        <v>220.42056464544004</v>
      </c>
      <c r="D112" s="12">
        <f>D109*B112</f>
        <v>220.42056464544004</v>
      </c>
    </row>
    <row r="113" spans="1:4" x14ac:dyDescent="0.25">
      <c r="A113" s="3" t="s">
        <v>103</v>
      </c>
      <c r="B113" s="13">
        <v>6.7900000000000002E-2</v>
      </c>
      <c r="C113" s="5">
        <f>(C109+C112)*0.0679</f>
        <v>264.40916199651502</v>
      </c>
      <c r="D113" s="12">
        <f>(D109+D112)*B113</f>
        <v>264.40916199651502</v>
      </c>
    </row>
    <row r="114" spans="1:4" ht="1.5" customHeight="1" x14ac:dyDescent="0.25"/>
    <row r="115" spans="1:4" ht="22.35" customHeight="1" x14ac:dyDescent="0.25">
      <c r="A115" s="18" t="s">
        <v>104</v>
      </c>
      <c r="B115" s="18"/>
      <c r="C115" s="18"/>
      <c r="D115" s="18"/>
    </row>
    <row r="116" spans="1:4" ht="24.75" x14ac:dyDescent="0.25">
      <c r="A116" s="3" t="s">
        <v>105</v>
      </c>
      <c r="B116" s="13">
        <v>3.6499999999999998E-2</v>
      </c>
      <c r="C116" s="5">
        <v>166.158152</v>
      </c>
      <c r="D116" s="12">
        <f>D129*B116</f>
        <v>166.1581410491597</v>
      </c>
    </row>
    <row r="117" spans="1:4" x14ac:dyDescent="0.25">
      <c r="A117" s="3" t="s">
        <v>106</v>
      </c>
      <c r="B117" s="13">
        <v>0</v>
      </c>
      <c r="C117" s="5">
        <v>0</v>
      </c>
      <c r="D117" s="12">
        <f>D129*B117</f>
        <v>0</v>
      </c>
    </row>
    <row r="118" spans="1:4" x14ac:dyDescent="0.25">
      <c r="A118" s="3" t="s">
        <v>107</v>
      </c>
      <c r="B118" s="13">
        <v>0.05</v>
      </c>
      <c r="C118" s="5">
        <v>227.61390700000001</v>
      </c>
      <c r="D118" s="12">
        <f>D129*B118</f>
        <v>227.613891848164</v>
      </c>
    </row>
    <row r="119" spans="1:4" x14ac:dyDescent="0.25">
      <c r="A119" s="7" t="s">
        <v>108</v>
      </c>
      <c r="B119" s="8"/>
      <c r="C119" s="9">
        <f>C112+C113+C116+C117+C118</f>
        <v>878.60178564195508</v>
      </c>
      <c r="D119" s="10">
        <f>D112+D113+D116+D117+D118</f>
        <v>878.60175953927876</v>
      </c>
    </row>
    <row r="120" spans="1:4" ht="3.75" customHeight="1" x14ac:dyDescent="0.25"/>
    <row r="121" spans="1:4" ht="15" customHeight="1" x14ac:dyDescent="0.25">
      <c r="A121" s="18" t="s">
        <v>109</v>
      </c>
      <c r="B121" s="18"/>
      <c r="C121" s="18"/>
      <c r="D121" s="18"/>
    </row>
    <row r="122" spans="1:4" x14ac:dyDescent="0.25">
      <c r="A122" s="7" t="s">
        <v>95</v>
      </c>
      <c r="B122" s="8"/>
      <c r="C122" s="9">
        <f>C22</f>
        <v>1749.64</v>
      </c>
      <c r="D122" s="10">
        <f>D22</f>
        <v>1749.64</v>
      </c>
    </row>
    <row r="123" spans="1:4" ht="24.75" x14ac:dyDescent="0.25">
      <c r="A123" s="7" t="s">
        <v>96</v>
      </c>
      <c r="B123" s="8"/>
      <c r="C123" s="9">
        <f>C53</f>
        <v>1735.5341340547202</v>
      </c>
      <c r="D123" s="10">
        <f>D53</f>
        <v>1735.5341340547202</v>
      </c>
    </row>
    <row r="124" spans="1:4" x14ac:dyDescent="0.25">
      <c r="A124" s="7" t="s">
        <v>97</v>
      </c>
      <c r="B124" s="8"/>
      <c r="C124" s="9">
        <f>C62</f>
        <v>114.60098608928001</v>
      </c>
      <c r="D124" s="10">
        <f>D62</f>
        <v>114.60098608928001</v>
      </c>
    </row>
    <row r="125" spans="1:4" x14ac:dyDescent="0.25">
      <c r="A125" s="7" t="s">
        <v>98</v>
      </c>
      <c r="B125" s="8"/>
      <c r="C125" s="9">
        <f>C95</f>
        <v>2.2342902800000002</v>
      </c>
      <c r="D125" s="10">
        <f>D95</f>
        <v>2.2342902800000002</v>
      </c>
    </row>
    <row r="126" spans="1:4" x14ac:dyDescent="0.25">
      <c r="A126" s="7" t="s">
        <v>99</v>
      </c>
      <c r="B126" s="8"/>
      <c r="C126" s="9">
        <f>C101</f>
        <v>71.666667000000004</v>
      </c>
      <c r="D126" s="10">
        <f>D101</f>
        <v>71.666667000000004</v>
      </c>
    </row>
    <row r="127" spans="1:4" x14ac:dyDescent="0.25">
      <c r="A127" s="7" t="s">
        <v>100</v>
      </c>
      <c r="B127" s="8"/>
      <c r="C127" s="9">
        <f>C109</f>
        <v>3673.6760774240006</v>
      </c>
      <c r="D127" s="10">
        <f>D109</f>
        <v>3673.6760774240006</v>
      </c>
    </row>
    <row r="128" spans="1:4" x14ac:dyDescent="0.25">
      <c r="A128" s="7" t="s">
        <v>110</v>
      </c>
      <c r="B128" s="8"/>
      <c r="C128" s="9">
        <f>C119</f>
        <v>878.60178564195508</v>
      </c>
      <c r="D128" s="10">
        <f>D119</f>
        <v>878.60175953927876</v>
      </c>
    </row>
    <row r="129" spans="1:4" x14ac:dyDescent="0.25">
      <c r="A129" s="7" t="s">
        <v>111</v>
      </c>
      <c r="B129" s="8"/>
      <c r="C129" s="9">
        <f>(C109+C112+C113)/(1-0.0865)</f>
        <v>4552.2778369632797</v>
      </c>
      <c r="D129" s="10">
        <f>(D109+D112+D113)/(1-(B116+B117+B118))</f>
        <v>4552.2778369632797</v>
      </c>
    </row>
    <row r="130" spans="1:4" ht="3.75" customHeight="1" x14ac:dyDescent="0.25"/>
    <row r="131" spans="1:4" ht="18" customHeight="1" x14ac:dyDescent="0.25">
      <c r="A131" s="15" t="s">
        <v>112</v>
      </c>
      <c r="B131" s="15"/>
      <c r="C131" s="15"/>
      <c r="D131" s="15"/>
    </row>
    <row r="132" spans="1:4" ht="24.75" x14ac:dyDescent="0.25">
      <c r="A132" s="3" t="s">
        <v>113</v>
      </c>
      <c r="B132" s="4"/>
      <c r="C132" s="5">
        <v>2</v>
      </c>
      <c r="D132" s="12">
        <v>2</v>
      </c>
    </row>
    <row r="133" spans="1:4" ht="24.75" x14ac:dyDescent="0.25">
      <c r="A133" s="7" t="s">
        <v>114</v>
      </c>
      <c r="B133" s="8"/>
      <c r="C133" s="9">
        <f>C129*C132</f>
        <v>9104.5556739265594</v>
      </c>
      <c r="D133" s="10">
        <f>D129*D132</f>
        <v>9104.5556739265594</v>
      </c>
    </row>
    <row r="134" spans="1:4" ht="24.75" x14ac:dyDescent="0.25">
      <c r="A134" s="7" t="s">
        <v>115</v>
      </c>
      <c r="B134" s="8"/>
      <c r="C134" s="9">
        <f>C133*12</f>
        <v>109254.66808711871</v>
      </c>
      <c r="D134" s="10">
        <f>D133*12</f>
        <v>109254.66808711871</v>
      </c>
    </row>
    <row r="135" spans="1:4" ht="6" customHeight="1" x14ac:dyDescent="0.25"/>
    <row r="136" spans="1:4" ht="18" customHeight="1" x14ac:dyDescent="0.25">
      <c r="A136" s="15" t="s">
        <v>116</v>
      </c>
      <c r="B136" s="15"/>
      <c r="C136" s="15"/>
      <c r="D136" s="15"/>
    </row>
    <row r="137" spans="1:4" ht="24.75" x14ac:dyDescent="0.25">
      <c r="A137" s="3" t="s">
        <v>117</v>
      </c>
      <c r="B137" s="4"/>
      <c r="C137" s="5">
        <v>4552.28</v>
      </c>
      <c r="D137" s="12">
        <v>4552.28</v>
      </c>
    </row>
    <row r="138" spans="1:4" x14ac:dyDescent="0.25">
      <c r="A138" s="3" t="s">
        <v>118</v>
      </c>
      <c r="B138" s="4"/>
      <c r="C138" s="5">
        <v>109254.68</v>
      </c>
      <c r="D138" s="12">
        <v>109254.68</v>
      </c>
    </row>
    <row r="139" spans="1:4" ht="1.5" customHeight="1" x14ac:dyDescent="0.25"/>
    <row r="140" spans="1:4" x14ac:dyDescent="0.25">
      <c r="A140" s="14" t="s">
        <v>119</v>
      </c>
      <c r="B140" s="16" t="str">
        <f>IF(D129&lt;=C137,"CONFORME — dentro do valor máximo estimado","ATENÇÃO — valor unitário acima do máximo estimado")</f>
        <v>CONFORME — dentro do valor máximo estimado</v>
      </c>
      <c r="C140" s="16"/>
      <c r="D140" s="16"/>
    </row>
    <row r="141" spans="1:4" x14ac:dyDescent="0.25">
      <c r="A141" s="14" t="s">
        <v>120</v>
      </c>
      <c r="B141" s="16" t="str">
        <f>IF(D134&lt;=C138,"CONFORME — dentro do valor global máximo estimado","ATENÇÃO — valor global acima do máximo estimado")</f>
        <v>CONFORME — dentro do valor global máximo estimado</v>
      </c>
      <c r="C141" s="16"/>
      <c r="D141" s="16"/>
    </row>
    <row r="142" spans="1:4" ht="9.75" customHeight="1" x14ac:dyDescent="0.25"/>
    <row r="143" spans="1:4" ht="30" customHeight="1" x14ac:dyDescent="0.25">
      <c r="A143" s="17" t="s">
        <v>121</v>
      </c>
      <c r="B143" s="17"/>
      <c r="C143" s="17"/>
      <c r="D143" s="17"/>
    </row>
  </sheetData>
  <mergeCells count="34">
    <mergeCell ref="A1:D1"/>
    <mergeCell ref="A2:D2"/>
    <mergeCell ref="B4:D4"/>
    <mergeCell ref="B5:D5"/>
    <mergeCell ref="B6:D6"/>
    <mergeCell ref="B7:D7"/>
    <mergeCell ref="B8:D8"/>
    <mergeCell ref="B9:D9"/>
    <mergeCell ref="A11:D11"/>
    <mergeCell ref="A14:D14"/>
    <mergeCell ref="A15:D15"/>
    <mergeCell ref="A24:D24"/>
    <mergeCell ref="A25:D25"/>
    <mergeCell ref="A30:D30"/>
    <mergeCell ref="A41:D41"/>
    <mergeCell ref="A49:D49"/>
    <mergeCell ref="A55:D55"/>
    <mergeCell ref="A64:D64"/>
    <mergeCell ref="A65:D65"/>
    <mergeCell ref="A73:D73"/>
    <mergeCell ref="A77:D77"/>
    <mergeCell ref="A81:D81"/>
    <mergeCell ref="A85:D85"/>
    <mergeCell ref="A89:D89"/>
    <mergeCell ref="A97:D97"/>
    <mergeCell ref="A136:D136"/>
    <mergeCell ref="B140:D140"/>
    <mergeCell ref="B141:D141"/>
    <mergeCell ref="A143:D143"/>
    <mergeCell ref="A103:D103"/>
    <mergeCell ref="A111:D111"/>
    <mergeCell ref="A115:D115"/>
    <mergeCell ref="A121:D121"/>
    <mergeCell ref="A131:D131"/>
  </mergeCells>
  <pageMargins left="0.75" right="0.75" top="1" bottom="1" header="0.511811023622047" footer="0.511811023622047"/>
  <pageSetup fitToHeight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Formação de Preços</vt:lpstr>
      <vt:lpstr>'Formação de Preços'!Area_de_impressao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César Pereira</cp:lastModifiedBy>
  <cp:revision>0</cp:revision>
  <dcterms:created xsi:type="dcterms:W3CDTF">2026-09-09T16:31:22Z</dcterms:created>
  <dcterms:modified xsi:type="dcterms:W3CDTF">2026-09-10T20:21:19Z</dcterms:modified>
  <dc:language>en-US</dc:language>
</cp:coreProperties>
</file>