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_Estimativa" sheetId="1" state="visible" r:id="rId3"/>
    <sheet name="Benefícios" sheetId="2" state="visible" r:id="rId4"/>
    <sheet name="Uniform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Sem cotação direta equivalente nas referências de mercado coletadas (IFPE cotou apenas 'camiseta malha algodão', mais simples que a camisa social especificada aqui). Cross-check: Higiforte Serviços Terceirizados (proposta vencedora CRECI/PE, mesma CCT PE000054/2026) cotou o conjunto completo de uniforme da recepcionista em R$38,00/mês (valor agregado, sem detalhamento por peça) — abaixo do nosso total, mas com especificação provavelmente mais simples. Mantido valor conservador pela formalidade exigida.</t>
        </r>
      </text>
    </comment>
    <comment ref="C4" authorId="0">
      <text>
        <r>
          <rPr>
            <sz val="10"/>
            <rFont val="Arial"/>
            <family val="2"/>
          </rPr>
          <t xml:space="preserve">Atualizado com base em cotação real de mercado: IFPE Campus Abreu e Lima, Mapa Comparativo de Preços - Recepcionista (média de 3 fornecedores: SOLL, GR Engenharia, AJ Serviços Mão de Obra), mesma CCT PE000054/2026, mesma praça (PE), 2026.</t>
        </r>
      </text>
    </comment>
    <comment ref="C5" authorId="0">
      <text>
        <r>
          <rPr>
            <sz val="10"/>
            <rFont val="Arial"/>
            <family val="2"/>
          </rPr>
          <t xml:space="preserve">Atualizado com base em cotação real de mercado: IFPE Campus Abreu e Lima, Mapa Comparativo de Preços - Recepcionista (média de 3 fornecedores: SOLL, GR Engenharia, AJ Serviços Mão de Obra), mesma CCT PE000054/2026, mesma praça (PE), 2026.</t>
        </r>
      </text>
    </comment>
    <comment ref="C6" authorId="0">
      <text>
        <r>
          <rPr>
            <sz val="10"/>
            <rFont val="Arial"/>
            <family val="2"/>
          </rPr>
          <t xml:space="preserve">PLACEHOLDER - valor ilustrativo baseado em contrato comparável de recepcionista (IFCE/CE, 2025-2026), pesquisa via Painel de Preços do Governo Federal. Substituir por cotação de fornecedores de fardamento em Recife/PE antes de finalizar o relatório.</t>
        </r>
      </text>
    </comment>
    <comment ref="C7" authorId="0">
      <text>
        <r>
          <rPr>
            <sz val="10"/>
            <rFont val="Arial"/>
            <family val="2"/>
          </rPr>
          <t xml:space="preserve">PLACEHOLDER - valor ilustrativo baseado em contrato comparável de recepcionista (IFCE/CE, 2025-2026), pesquisa via Painel de Preços do Governo Federal. Substituir por cotação de fornecedores de fardamento em Recife/PE antes de finalizar o relatório.</t>
        </r>
      </text>
    </comment>
    <comment ref="C8" authorId="0">
      <text>
        <r>
          <rPr>
            <sz val="10"/>
            <rFont val="Arial"/>
            <family val="2"/>
          </rPr>
          <t xml:space="preserve">PLACEHOLDER - valor ilustrativo baseado em contrato comparável de recepcionista (IFCE/CE, 2025-2026), pesquisa via Painel de Preços do Governo Federal. Substituir por cotação de fornecedores de fardamento em Recife/PE antes de finalizar o relatório.</t>
        </r>
      </text>
    </comment>
    <comment ref="C9" authorId="0">
      <text>
        <r>
          <rPr>
            <sz val="10"/>
            <rFont val="Arial"/>
            <family val="2"/>
          </rPr>
          <t xml:space="preserve">Atualizado com base em cotação real de mercado: IFPE Campus Abreu e Lima, Mapa Comparativo de Preços - Recepcionista (média de 3 fornecedores: SOLL, GR Engenharia, AJ Serviços Mão de Obra), mesma CCT PE000054/2026, mesma praça (PE), 2026.</t>
        </r>
      </text>
    </comment>
    <comment ref="C10" authorId="0">
      <text>
        <r>
          <rPr>
            <sz val="10"/>
            <rFont val="Arial"/>
            <family val="2"/>
          </rPr>
          <t xml:space="preserve">Sem cotação direta equivalente nas referências de mercado coletadas (IFPE cotou apenas 'camiseta malha algodão', mais simples que a camisa social especificada aqui). Cross-check: Higiforte Serviços Terceirizados (proposta vencedora CRECI/PE, mesma CCT PE000054/2026) cotou o conjunto completo de uniforme da recepcionista em R$38,00/mês (valor agregado, sem detalhamento por peça) — abaixo do nosso total, mas com especificação provavelmente mais simples. Mantido valor conservador pela formalidade exigida.</t>
        </r>
      </text>
    </comment>
    <comment ref="C11" authorId="0">
      <text>
        <r>
          <rPr>
            <sz val="10"/>
            <rFont val="Arial"/>
            <family val="2"/>
          </rPr>
          <t xml:space="preserve">PLACEHOLDER - valor ilustrativo baseado em contrato comparável de recepcionista (IFCE/CE, 2025-2026), pesquisa via Painel de Preços do Governo Federal. Substituir por cotação de fornecedores de fardamento em Recife/PE antes de finalizar o relatório.</t>
        </r>
      </text>
    </comment>
    <comment ref="C12" authorId="0">
      <text>
        <r>
          <rPr>
            <sz val="10"/>
            <rFont val="Arial"/>
            <family val="2"/>
          </rPr>
          <t xml:space="preserve">Atualizado com base em cotação real de mercado: IFPE Campus Abreu e Lima, Mapa Comparativo de Preços - Recepcionista (média de 3 fornecedores: SOLL, GR Engenharia, AJ Serviços Mão de Obra), mesma CCT PE000054/2026, mesma praça (PE), 2026.</t>
        </r>
      </text>
    </comment>
    <comment ref="C13" authorId="0">
      <text>
        <r>
          <rPr>
            <sz val="10"/>
            <rFont val="Arial"/>
            <family val="2"/>
          </rPr>
          <t xml:space="preserve">PLACEHOLDER - valor ilustrativo baseado em contrato comparável de recepcionista (IFCE/CE, 2025-2026), pesquisa via Painel de Preços do Governo Federal. Substituir por cotação de fornecedores de fardamento em Recife/PE antes de finalizar o relatório.</t>
        </r>
      </text>
    </comment>
    <comment ref="C14" authorId="0">
      <text>
        <r>
          <rPr>
            <sz val="10"/>
            <rFont val="Arial"/>
            <family val="2"/>
          </rPr>
          <t xml:space="preserve">PLACEHOLDER - valor ilustrativo baseado em contrato comparável de recepcionista (IFCE/CE, 2025-2026), pesquisa via Painel de Preços do Governo Federal. Substituir por cotação de fornecedores de fardamento em Recife/PE antes de finalizar o relatório.</t>
        </r>
      </text>
    </comment>
  </commentList>
</comments>
</file>

<file path=xl/sharedStrings.xml><?xml version="1.0" encoding="utf-8"?>
<sst xmlns="http://schemas.openxmlformats.org/spreadsheetml/2006/main" count="212" uniqueCount="180">
  <si>
    <t xml:space="preserve">PLANILHA ESTIMATIVA DE CUSTOS E FORMAÇÃO DE PREÇOS</t>
  </si>
  <si>
    <t xml:space="preserve">Município de Recife/PE  •  Posto: Recepcionista (CBO 4221-05)</t>
  </si>
  <si>
    <t xml:space="preserve">Salário Normativo da Categoria (Cláusula 3ª, §2º da CCT):</t>
  </si>
  <si>
    <t xml:space="preserve">Data-base da Categoria:</t>
  </si>
  <si>
    <t xml:space="preserve">01/01/2026</t>
  </si>
  <si>
    <t xml:space="preserve">Convenção Coletiva de Trabalho:</t>
  </si>
  <si>
    <t xml:space="preserve">CCT PE000054/2026 (Registro MTE 20/01/2026)</t>
  </si>
  <si>
    <t xml:space="preserve">CBO/MTE:</t>
  </si>
  <si>
    <t xml:space="preserve">4221-05 — Recepcionista</t>
  </si>
  <si>
    <t xml:space="preserve">Jornada de Trabalho:</t>
  </si>
  <si>
    <t xml:space="preserve">44 horas semanais (220 horas mensais)</t>
  </si>
  <si>
    <t xml:space="preserve">Local da Prestação dos Serviços:</t>
  </si>
  <si>
    <t xml:space="preserve">Recife/PE</t>
  </si>
  <si>
    <t xml:space="preserve">MÓDULO 1 — COMPOSIÇÃO DA REMUNERAÇÃO</t>
  </si>
  <si>
    <t xml:space="preserve">1 — Composição da Remuneração</t>
  </si>
  <si>
    <t xml:space="preserve">Percentuais/Valores</t>
  </si>
  <si>
    <t xml:space="preserve">Valor (R$)</t>
  </si>
  <si>
    <t xml:space="preserve">A — Salário-Base</t>
  </si>
  <si>
    <t xml:space="preserve">B — Adicional de Periculosidade</t>
  </si>
  <si>
    <t xml:space="preserve">C — Adicional de Insalubridade</t>
  </si>
  <si>
    <t xml:space="preserve">D — Adicional Noturno (incluindo a Hora Noturna Reduzida)</t>
  </si>
  <si>
    <t xml:space="preserve">E — Adicional de Hora Noturna Reduzida</t>
  </si>
  <si>
    <t xml:space="preserve">F — Outros (especificar)</t>
  </si>
  <si>
    <t xml:space="preserve">Total do Módulo 1</t>
  </si>
  <si>
    <t xml:space="preserve">MÓDULO 2 — ENCARGOS E BENEFÍCIOS ANUAIS, MENSAIS E DIÁRIOS</t>
  </si>
  <si>
    <t xml:space="preserve">Submódulo 2.1 — 13º Salário e Adicional de Férias</t>
  </si>
  <si>
    <t xml:space="preserve">Percentuais</t>
  </si>
  <si>
    <t xml:space="preserve">A — 13º Salário</t>
  </si>
  <si>
    <t xml:space="preserve">B — Adicional de Férias (1/3 constitucional)</t>
  </si>
  <si>
    <t xml:space="preserve">Total do Submódulo 2.1</t>
  </si>
  <si>
    <t xml:space="preserve">Submódulo 2.2 — GPS, FGTS e outras contribuições (incide sobre os Módulos 1 e 2.1)</t>
  </si>
  <si>
    <t xml:space="preserve">A — INSS</t>
  </si>
  <si>
    <t xml:space="preserve">B — Salário-Educação</t>
  </si>
  <si>
    <t xml:space="preserve">C — SAT (RAT × FAP)</t>
  </si>
  <si>
    <t xml:space="preserve">D — SESC</t>
  </si>
  <si>
    <t xml:space="preserve">E — SENAC</t>
  </si>
  <si>
    <t xml:space="preserve">F — SEBRAE</t>
  </si>
  <si>
    <t xml:space="preserve">G — INCRA</t>
  </si>
  <si>
    <t xml:space="preserve">H — FGTS</t>
  </si>
  <si>
    <t xml:space="preserve">Total do Submódulo 2.2</t>
  </si>
  <si>
    <t xml:space="preserve">Submódulo 2.3 — Benefícios Mensais e Diários</t>
  </si>
  <si>
    <t xml:space="preserve">A — Vale-Transporte (Cláusula 17ª da CCT)</t>
  </si>
  <si>
    <t xml:space="preserve">B — Auxílio-Alimentação (Cláusula 14ª da CCT)</t>
  </si>
  <si>
    <t xml:space="preserve">C — Cesta Básica / Benefício Assiduidade (Cláusula 16ª da CCT)</t>
  </si>
  <si>
    <t xml:space="preserve">D — Cobertura Social do Trabalhador (Cláusula 18ª, §1º da CCT)</t>
  </si>
  <si>
    <t xml:space="preserve">E — Custo do Jovem Aprendiz (Cláusula 61ª, §3º da CCT)</t>
  </si>
  <si>
    <t xml:space="preserve">Total do Submódulo 2.3</t>
  </si>
  <si>
    <t xml:space="preserve">Quadro-Resumo — Módulo 2</t>
  </si>
  <si>
    <t xml:space="preserve">2.1 — 13º Salário e Adicional de Férias</t>
  </si>
  <si>
    <t xml:space="preserve">2.2 — GPS, FGTS e outras contribuições</t>
  </si>
  <si>
    <t xml:space="preserve">2.3 — Benefícios Mensais e Diários</t>
  </si>
  <si>
    <t xml:space="preserve">Total do Módulo 2</t>
  </si>
  <si>
    <t xml:space="preserve">MÓDULO 3 — PROVISÃO PARA RESCISÃO</t>
  </si>
  <si>
    <t xml:space="preserve">3 — Provisão para Rescisão</t>
  </si>
  <si>
    <t xml:space="preserve">A — Aviso Prévio Indenizado</t>
  </si>
  <si>
    <t xml:space="preserve">B — Incidência do FGTS sobre o Aviso Prévio Indenizado</t>
  </si>
  <si>
    <t xml:space="preserve">C — Multa do FGTS e contribuições sociais sobre o Aviso Prévio Indenizado</t>
  </si>
  <si>
    <t xml:space="preserve">D — Aviso Prévio Trabalhado</t>
  </si>
  <si>
    <t xml:space="preserve">E — Incidência do Submódulo 2.2 sobre o Aviso Prévio Trabalhado</t>
  </si>
  <si>
    <t xml:space="preserve">F — Multa do FGTS e contribuição social sobre o Aviso Prévio Trabalhado</t>
  </si>
  <si>
    <t xml:space="preserve">Total do Módulo 3</t>
  </si>
  <si>
    <t xml:space="preserve">MÓDULO 4 — CUSTO DE REPOSIÇÃO DO PROFISSIONAL AUSENTE</t>
  </si>
  <si>
    <t xml:space="preserve">Submódulo 4.1 — Substituto nas Ausências Legais</t>
  </si>
  <si>
    <t xml:space="preserve">A — Substituto na cobertura de Férias</t>
  </si>
  <si>
    <t xml:space="preserve">B — Substituto na cobertura de Ausências Legais</t>
  </si>
  <si>
    <t xml:space="preserve">C — Substituto na cobertura de Licença-Paternidade</t>
  </si>
  <si>
    <t xml:space="preserve">D — Substituto na cobertura de Ausências por Acidente de Trabalho</t>
  </si>
  <si>
    <t xml:space="preserve">E — Outros (especificar)</t>
  </si>
  <si>
    <t xml:space="preserve">Total do Submódulo 4.1</t>
  </si>
  <si>
    <t xml:space="preserve">Submódulo 4.2 — Substituto na Intrajornada</t>
  </si>
  <si>
    <t xml:space="preserve">A — Substituto na cobertura de Intervalo para repouso ou alimentação</t>
  </si>
  <si>
    <t xml:space="preserve">Total do Submódulo 4.2</t>
  </si>
  <si>
    <t xml:space="preserve">Submódulo 4.3 — Incidência do Submódulo 2.2 sobre Ausências Legais e Intrajornada</t>
  </si>
  <si>
    <t xml:space="preserve">A — Incidência do Submódulo 2.2 sobre os Submódulos 4.1 e 4.2</t>
  </si>
  <si>
    <t xml:space="preserve">Total do Submódulo 4.3</t>
  </si>
  <si>
    <t xml:space="preserve">Submódulo 4.4 — Intrajornada Indenizada</t>
  </si>
  <si>
    <t xml:space="preserve">A — Intrajornada Indenizada</t>
  </si>
  <si>
    <t xml:space="preserve">Total do Submódulo 4.4</t>
  </si>
  <si>
    <t xml:space="preserve">Submódulo 4.5 — Afastamento Maternidade</t>
  </si>
  <si>
    <t xml:space="preserve">A — Afastamento Maternidade</t>
  </si>
  <si>
    <t xml:space="preserve">Total do Submódulo 4.5</t>
  </si>
  <si>
    <t xml:space="preserve">Quadro-Resumo — Módulo 4</t>
  </si>
  <si>
    <t xml:space="preserve">4.1 — Substituto nas Ausências Legais</t>
  </si>
  <si>
    <t xml:space="preserve">4.2 — Substituto na Intrajornada</t>
  </si>
  <si>
    <t xml:space="preserve">4.3 — Incidência do Submódulo 2.2</t>
  </si>
  <si>
    <t xml:space="preserve">4.4 — Intrajornada Indenizada</t>
  </si>
  <si>
    <t xml:space="preserve">4.5 — Afastamento Maternidade</t>
  </si>
  <si>
    <t xml:space="preserve">Total do Módulo 4</t>
  </si>
  <si>
    <t xml:space="preserve">MÓDULO 5 — INSUMOS DIVERSOS</t>
  </si>
  <si>
    <t xml:space="preserve">5 — Insumos Diversos</t>
  </si>
  <si>
    <t xml:space="preserve">A — Uniformes (ver aba “Uniforme”)</t>
  </si>
  <si>
    <t xml:space="preserve">B — Materiais e Equipamentos</t>
  </si>
  <si>
    <t xml:space="preserve">C — Outros (especificar)</t>
  </si>
  <si>
    <t xml:space="preserve">Total do Módulo 5</t>
  </si>
  <si>
    <t xml:space="preserve">MÓDULO 6 — CUSTOS INDIRETOS, TRIBUTOS E LUCRO</t>
  </si>
  <si>
    <t xml:space="preserve">6 — Custos Indiretos, Tributos e Lucro</t>
  </si>
  <si>
    <t xml:space="preserve">A — Custos Indiretos</t>
  </si>
  <si>
    <t xml:space="preserve">B — Lucro (Caderno Técnico SEGES/ME)</t>
  </si>
  <si>
    <t xml:space="preserve">C — Tributos (incidentes sobre o faturamento)</t>
  </si>
  <si>
    <t xml:space="preserve">C.1 — Tributos Federais: PIS (0,65%) e COFINS (3,00%)</t>
  </si>
  <si>
    <t xml:space="preserve">C.2 — Tributos Estaduais (não incidentes)</t>
  </si>
  <si>
    <t xml:space="preserve">C.3 — Tributos Municipais: ISSQN de Recife/PE (5,00%)</t>
  </si>
  <si>
    <t xml:space="preserve">Total do Módulo 6</t>
  </si>
  <si>
    <t xml:space="preserve">QUADRO-RESUMO DO CUSTO POR EMPREGADO</t>
  </si>
  <si>
    <t xml:space="preserve">Mão de obra vinculada à execução contratual (valor por empregado)</t>
  </si>
  <si>
    <t xml:space="preserve">A — Módulo 1 — Composição da Remuneração</t>
  </si>
  <si>
    <t xml:space="preserve">B — Módulo 2 — Encargos e Benefícios Anuais, Mensais e Diários</t>
  </si>
  <si>
    <t xml:space="preserve">C — Módulo 3 — Provisão para Rescisão</t>
  </si>
  <si>
    <t xml:space="preserve">D — Módulo 4 — Custo de Reposição do Profissional Ausente</t>
  </si>
  <si>
    <t xml:space="preserve">E — Módulo 5 — Insumos Diversos</t>
  </si>
  <si>
    <t xml:space="preserve">Subtotal (A + B + C + D + E)</t>
  </si>
  <si>
    <t xml:space="preserve">F — Módulo 6 — Custos Indiretos, Tributos e Lucro</t>
  </si>
  <si>
    <t xml:space="preserve">VALOR TOTAL MENSAL POR EMPREGADO</t>
  </si>
  <si>
    <t xml:space="preserve">QUANTIDADE DE POSTOS E VALOR DOS SERVIÇOS</t>
  </si>
  <si>
    <t xml:space="preserve">Quantidade de Postos (44h semanais — diurno, segunda a sexta-feira)</t>
  </si>
  <si>
    <t xml:space="preserve">Valor Mensal dos Serviços</t>
  </si>
  <si>
    <t xml:space="preserve">VALOR GLOBAL DOS SERVIÇOS (Valor mensal × 12 meses)</t>
  </si>
  <si>
    <t xml:space="preserve">PREMISSAS E FONTES:</t>
  </si>
  <si>
    <t xml:space="preserve">1. Salário normativo de R$ 1.749,64: piso diferenciado da função de Recepcionista — Cláusula 3ª, §2º, da CCT PE000054/2026 (Registro MTE em 20/01/2026; Solicitação MR000050/2026; Processo 47979.207003/2026-26; vigência 01/01/2026 a 31/12/2026), firmada entre o STEALMOAIC e o SEAC-PE.</t>
  </si>
  <si>
    <t xml:space="preserve">2. Auxílio-Alimentação de R$ 16,00 por dia efetivamente trabalhado (Cláusula 14ª). A CCT não fixa coparticipação do empregado; empresas inscritas no PAT poderão efetuar o desconto autorizado (Cláusula 15ª).</t>
  </si>
  <si>
    <t xml:space="preserve">3. Cesta Básica (Benefício Assiduidade) de R$ 151,70/mês, devida às funções de recepcionista e às que percebem valores inferiores a R$ 1.868,28 (Cláusula 16ª).</t>
  </si>
  <si>
    <t xml:space="preserve">4. Cobertura Social do Trabalhador: R$ 83,93/mês por trabalhador, encargo exclusivo do empregador (Cláusula 18ª, §1º).</t>
  </si>
  <si>
    <t xml:space="preserve">5. Custo do Jovem Aprendiz: R$ 145,07/mês por empregado, de inclusão obrigatória nas planilhas de custos (Cláusula 61ª, §3º).</t>
  </si>
  <si>
    <t xml:space="preserve">6. Vale-Transporte calculado com a tarifa do Anel A do Grande Recife Consórcio de Transporte (R$ 4,50, vigente desde 01/02/2026), com desconto de 6% sobre o salário-base do empregado (Cláusula 17ª, §1º).</t>
  </si>
  <si>
    <t xml:space="preserve">7. ISSQN de 5% conforme legislação tributária do Município de Recife/PE para serviços de fornecimento de mão de obra. PIS (0,65%) e COFINS (3,00%) no regime de lucro presumido (incidência cumulativa).</t>
  </si>
  <si>
    <t xml:space="preserve">8. Percentual de Lucro de 6,79% conforme Caderno Técnico SEGES do Ministério da Economia. Encargos do Submódulo 2.2 conforme Anexo II da CCT e legislação previdenciária (GPS/FGTS).</t>
  </si>
  <si>
    <t xml:space="preserve">NOTAS TÉCNICAS (JURISPRUDÊNCIA TCU):</t>
  </si>
  <si>
    <t xml:space="preserve">9. Aviso Prévio Trabalhado (Módulo 3, item D): percentual máximo de 1,94% no primeiro ano de contrato; em caso de prorrogação, o percentual máximo passa a 0,194% (10% do valor originalmente cotado) a cada ano de prorrogação — Acórdão TCU nº 1.186/2017-Plenário e Lei nº 12.506/2011.</t>
  </si>
  <si>
    <t xml:space="preserve">10. É indevida a cotação, como item específico da planilha, de: (a) Reserva Técnica (Acórdãos TCU nº 1.696/2010 e nº 1.319/2010-2ª Câmara); (b) Treinamento/Reciclagem/Capacitação (Acórdão nº 592/2010-Plenário); (c) Supervisão e Fiscalização (Acórdão nº 592/2010-Plenário); (d) IRPJ e CSLL, por serem tributos diretos e personalísticos (Acórdãos nº 1.595/2006, nº 325/2009-Plenário e nº 2.354/2010-2ª Câmara).</t>
  </si>
  <si>
    <t xml:space="preserve">11. Afastamento Maternidade: considerar apenas os encargos sociais e benefícios incidentes sobre a remuneração, uma vez que o ônus da licença-maternidade é suportado pela Previdência Social (Acórdão TCU nº 1.753/2008-Plenário).</t>
  </si>
  <si>
    <t xml:space="preserve">12. A licitante é a única responsável pela cotação correta dos encargos tributários, conforme seu regime tributário. Cotação a maior será suprimida unilateralmente com glosa/dedução (Acórdãos TCU nº 3.037/2009-Plenário e nº 1.696/2010-2ª Câmara); cotação a menor será mantida durante toda a execução contratual.</t>
  </si>
  <si>
    <t xml:space="preserve">13. A rubrica Férias do Submódulo 2.1 destina-se ao pagamento das férias remuneradas ao final do contrato de 12 meses, tornando-se custo não renovável quando da prorrogação contratual (IN nº 05/2017, Anexo VII-D, Módulo 2, Nota 3, com alteração da IN nº 07/2018).</t>
  </si>
  <si>
    <t xml:space="preserve">LEGENDA: células com fundo amarelo são parâmetros editáveis (percentuais, tarifas e quantidades); as demais células de valores contêm fórmulas de cálculo automático.</t>
  </si>
  <si>
    <t xml:space="preserve">BENEFÍCIOS MENSAIS E DIÁRIOS — MEMÓRIA DE CÁLCULO</t>
  </si>
  <si>
    <t xml:space="preserve">CCT PE000054/2026 — Recepcionista (CBO 4221-05) — Recife/PE</t>
  </si>
  <si>
    <t xml:space="preserve">Piso salarial — Recepcionista (Cláusula 3ª, §2º da CCT)</t>
  </si>
  <si>
    <t xml:space="preserve">VALE-TRANSPORTE (Cláusula 17ª)</t>
  </si>
  <si>
    <t xml:space="preserve">BILHETES/DIA</t>
  </si>
  <si>
    <t xml:space="preserve">DIAS</t>
  </si>
  <si>
    <t xml:space="preserve">TARIFA (R$)</t>
  </si>
  <si>
    <t xml:space="preserve">VALOR MENSAL</t>
  </si>
  <si>
    <t xml:space="preserve">Deslocamento residência–trabalho (tarifa Anel A — Grande Recife)</t>
  </si>
  <si>
    <t xml:space="preserve">(–) Parcela do empregado: 6% sobre o salário-base (Cláusula 17ª, §1º)</t>
  </si>
  <si>
    <t xml:space="preserve">Custo mensal do Vale-Transporte para o empregador</t>
  </si>
  <si>
    <t xml:space="preserve">AUXÍLIO-ALIMENTAÇÃO (Cláusula 14ª)</t>
  </si>
  <si>
    <t xml:space="preserve">QTD/DIA</t>
  </si>
  <si>
    <t xml:space="preserve">VALOR (R$)</t>
  </si>
  <si>
    <t xml:space="preserve">Vale-refeição/alimentação por dia efetivamente trabalhado</t>
  </si>
  <si>
    <t xml:space="preserve">(–) Parcela do empregado (a CCT não fixa coparticipação; desconto PAT facultativo — Cláusula 15ª)</t>
  </si>
  <si>
    <t xml:space="preserve">Custo mensal do Auxílio-Alimentação para o empregador</t>
  </si>
  <si>
    <t xml:space="preserve">CESTA BÁSICA — BENEFÍCIO ASSIDUIDADE (Cláusula 16ª)</t>
  </si>
  <si>
    <t xml:space="preserve">Valor mínimo mensal — devido às funções que percebem menos de R$ 1.868,28</t>
  </si>
  <si>
    <t xml:space="preserve">COBERTURA SOCIAL DO TRABALHADOR (Cláusula 18ª, §1º)</t>
  </si>
  <si>
    <t xml:space="preserve">Importância mensal por trabalhador, sem ônus para o empregado</t>
  </si>
  <si>
    <t xml:space="preserve">CUSTO DO JOVEM APRENDIZ (Cláusula 61ª, §3º)</t>
  </si>
  <si>
    <t xml:space="preserve">Valor mensal mínimo por empregado previsto no orçamento/contrato</t>
  </si>
  <si>
    <t xml:space="preserve">Fontes: CCT PE000054/2026 (STEALMOAIC × SEAC-PE), Cláusulas 14ª, 16ª, 17ª, 18ª e 61ª. Tarifa Anel A de R$ 4,50 vigente desde 01/02/2026 (Grande Recife Consórcio de Transporte). Células amarelas: parâmetros editáveis.</t>
  </si>
  <si>
    <t xml:space="preserve">UNIFORMES — RECEPCIONISTA</t>
  </si>
  <si>
    <t xml:space="preserve">ITEM</t>
  </si>
  <si>
    <t xml:space="preserve">CUSTO UNITÁRIO (R$) [1]</t>
  </si>
  <si>
    <t xml:space="preserve">UTILIZAÇÃO (MESES) [2]</t>
  </si>
  <si>
    <t xml:space="preserve">QTD [3]</t>
  </si>
  <si>
    <t xml:space="preserve">CUSTO MENSAL (R$) [4] = [1]×[3]÷[2]</t>
  </si>
  <si>
    <t xml:space="preserve">MASCULINO</t>
  </si>
  <si>
    <t xml:space="preserve">Camisa social de manga curta</t>
  </si>
  <si>
    <t xml:space="preserve">Calça social masculina</t>
  </si>
  <si>
    <t xml:space="preserve">Sapato social — cor preta</t>
  </si>
  <si>
    <t xml:space="preserve">Cinto — cor preta</t>
  </si>
  <si>
    <t xml:space="preserve">Meia social (par)</t>
  </si>
  <si>
    <t xml:space="preserve">Crachá de identificação</t>
  </si>
  <si>
    <t xml:space="preserve">FEMININO</t>
  </si>
  <si>
    <t xml:space="preserve">Calça ou saia social feminina</t>
  </si>
  <si>
    <t xml:space="preserve">Sapato social</t>
  </si>
  <si>
    <t xml:space="preserve">Meia fina social</t>
  </si>
  <si>
    <t xml:space="preserve">Custo total mensal (masculino)</t>
  </si>
  <si>
    <t xml:space="preserve">Custo total mensal (feminino)</t>
  </si>
  <si>
    <t xml:space="preserve">Proporção de homens na categoria</t>
  </si>
  <si>
    <t xml:space="preserve">Proporção de mulheres na categoria</t>
  </si>
  <si>
    <t xml:space="preserve">CUSTO TOTAL MENSAL DE UNIFORMES</t>
  </si>
  <si>
    <t xml:space="preserve">Nota: fornecimento gratuito de uniformes assegurado pela Cláusula 33ª da CCT PE000054/2026. Custos unitários de Calça e Sapato (células C4, C5, C9, C12) atualizados com base em cotação real de mercado (IFPE Campus Abreu e Lima, Mapa Comparativo de Preços - Recepcionista, média de 3 fornecedores, mesma CCT PE000054/2026, 2026 — ver aba "Referências_Mercado"). Demais itens (camisa social, cinto, meia, crachá) mantêm valores de referência anterior, sem cotação direta equivalente nas fontes coletadas; ver comentários nas células para detalhes de cross-check.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</si>
</sst>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&quot;-R$ &quot;#,##0.00;\-"/>
    <numFmt numFmtId="166" formatCode="0.00%;\-0.00%;\-"/>
    <numFmt numFmtId="167" formatCode="#,##0"/>
    <numFmt numFmtId="168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"/>
      <color rgb="FF404040"/>
      <name val="Arial"/>
      <family val="0"/>
      <charset val="1"/>
    </font>
    <font>
      <i val="true"/>
      <sz val="8"/>
      <color rgb="FF404040"/>
      <name val="Arial"/>
      <family val="0"/>
      <charset val="1"/>
    </font>
    <font>
      <b val="true"/>
      <sz val="8"/>
      <color rgb="FF806000"/>
      <name val="Arial"/>
      <family val="0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9E2F3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6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66"/>
    <col collapsed="false" customWidth="true" hidden="false" outlineLevel="0" max="2" min="2" style="1" width="20"/>
    <col collapsed="false" customWidth="true" hidden="false" outlineLevel="0" max="3" min="3" style="1" width="42.56"/>
  </cols>
  <sheetData>
    <row r="1" customFormat="false" ht="24" hidden="false" customHeight="true" outlineLevel="0" collapsed="false">
      <c r="A1" s="2" t="s">
        <v>0</v>
      </c>
      <c r="B1" s="2"/>
      <c r="C1" s="2"/>
    </row>
    <row r="2" customFormat="false" ht="16.5" hidden="false" customHeight="true" outlineLevel="0" collapsed="false">
      <c r="A2" s="3" t="s">
        <v>1</v>
      </c>
      <c r="B2" s="3"/>
      <c r="C2" s="3"/>
    </row>
    <row r="4" customFormat="false" ht="14.25" hidden="false" customHeight="true" outlineLevel="0" collapsed="false">
      <c r="A4" s="4" t="s">
        <v>2</v>
      </c>
      <c r="B4" s="4"/>
      <c r="C4" s="5" t="n">
        <v>1749.64</v>
      </c>
    </row>
    <row r="5" customFormat="false" ht="14.25" hidden="false" customHeight="true" outlineLevel="0" collapsed="false">
      <c r="A5" s="4" t="s">
        <v>3</v>
      </c>
      <c r="B5" s="4"/>
      <c r="C5" s="6" t="s">
        <v>4</v>
      </c>
    </row>
    <row r="6" customFormat="false" ht="14.25" hidden="false" customHeight="true" outlineLevel="0" collapsed="false">
      <c r="A6" s="4" t="s">
        <v>5</v>
      </c>
      <c r="B6" s="4"/>
      <c r="C6" s="6" t="s">
        <v>6</v>
      </c>
    </row>
    <row r="7" customFormat="false" ht="14.25" hidden="false" customHeight="true" outlineLevel="0" collapsed="false">
      <c r="A7" s="4" t="s">
        <v>7</v>
      </c>
      <c r="B7" s="4"/>
      <c r="C7" s="6" t="s">
        <v>8</v>
      </c>
    </row>
    <row r="8" customFormat="false" ht="14.25" hidden="false" customHeight="true" outlineLevel="0" collapsed="false">
      <c r="A8" s="4" t="s">
        <v>9</v>
      </c>
      <c r="B8" s="4"/>
      <c r="C8" s="6" t="s">
        <v>10</v>
      </c>
    </row>
    <row r="9" customFormat="false" ht="14.25" hidden="false" customHeight="true" outlineLevel="0" collapsed="false">
      <c r="A9" s="4" t="s">
        <v>11</v>
      </c>
      <c r="B9" s="4"/>
      <c r="C9" s="6" t="s">
        <v>12</v>
      </c>
    </row>
    <row r="11" customFormat="false" ht="18" hidden="false" customHeight="true" outlineLevel="0" collapsed="false">
      <c r="A11" s="3" t="s">
        <v>13</v>
      </c>
      <c r="B11" s="3"/>
      <c r="C11" s="3"/>
    </row>
    <row r="12" customFormat="false" ht="14.25" hidden="false" customHeight="true" outlineLevel="0" collapsed="false">
      <c r="A12" s="7" t="s">
        <v>14</v>
      </c>
      <c r="B12" s="8" t="s">
        <v>15</v>
      </c>
      <c r="C12" s="8" t="s">
        <v>16</v>
      </c>
    </row>
    <row r="13" customFormat="false" ht="14.25" hidden="false" customHeight="true" outlineLevel="0" collapsed="false">
      <c r="A13" s="9" t="s">
        <v>17</v>
      </c>
      <c r="B13" s="10"/>
      <c r="C13" s="11" t="n">
        <f aca="false">$C$4</f>
        <v>1749.64</v>
      </c>
    </row>
    <row r="14" customFormat="false" ht="14.25" hidden="false" customHeight="true" outlineLevel="0" collapsed="false">
      <c r="A14" s="9" t="s">
        <v>18</v>
      </c>
      <c r="B14" s="10"/>
      <c r="C14" s="11" t="n">
        <v>0</v>
      </c>
    </row>
    <row r="15" customFormat="false" ht="14.25" hidden="false" customHeight="true" outlineLevel="0" collapsed="false">
      <c r="A15" s="9" t="s">
        <v>19</v>
      </c>
      <c r="B15" s="10"/>
      <c r="C15" s="11" t="n">
        <v>0</v>
      </c>
    </row>
    <row r="16" customFormat="false" ht="14.25" hidden="false" customHeight="true" outlineLevel="0" collapsed="false">
      <c r="A16" s="9" t="s">
        <v>20</v>
      </c>
      <c r="B16" s="10"/>
      <c r="C16" s="11" t="n">
        <v>0</v>
      </c>
    </row>
    <row r="17" customFormat="false" ht="14.25" hidden="false" customHeight="true" outlineLevel="0" collapsed="false">
      <c r="A17" s="9" t="s">
        <v>21</v>
      </c>
      <c r="B17" s="10"/>
      <c r="C17" s="11" t="n">
        <v>0</v>
      </c>
    </row>
    <row r="18" customFormat="false" ht="14.25" hidden="false" customHeight="true" outlineLevel="0" collapsed="false">
      <c r="A18" s="9" t="s">
        <v>22</v>
      </c>
      <c r="B18" s="10"/>
      <c r="C18" s="11" t="n">
        <v>0</v>
      </c>
    </row>
    <row r="19" customFormat="false" ht="14.25" hidden="false" customHeight="true" outlineLevel="0" collapsed="false">
      <c r="A19" s="12" t="s">
        <v>23</v>
      </c>
      <c r="B19" s="13"/>
      <c r="C19" s="14" t="n">
        <f aca="false">SUM(C13:C18)</f>
        <v>1749.64</v>
      </c>
    </row>
    <row r="21" customFormat="false" ht="18" hidden="false" customHeight="true" outlineLevel="0" collapsed="false">
      <c r="A21" s="3" t="s">
        <v>24</v>
      </c>
      <c r="B21" s="3"/>
      <c r="C21" s="3"/>
    </row>
    <row r="22" customFormat="false" ht="14.25" hidden="false" customHeight="true" outlineLevel="0" collapsed="false">
      <c r="A22" s="7" t="s">
        <v>25</v>
      </c>
      <c r="B22" s="8" t="s">
        <v>26</v>
      </c>
      <c r="C22" s="8" t="s">
        <v>16</v>
      </c>
    </row>
    <row r="23" customFormat="false" ht="14.25" hidden="false" customHeight="true" outlineLevel="0" collapsed="false">
      <c r="A23" s="9" t="s">
        <v>27</v>
      </c>
      <c r="B23" s="10" t="n">
        <f aca="false">1/12</f>
        <v>0.0833333333333333</v>
      </c>
      <c r="C23" s="11" t="n">
        <f aca="false">B23*$C$19</f>
        <v>145.803333333333</v>
      </c>
    </row>
    <row r="24" customFormat="false" ht="14.25" hidden="false" customHeight="true" outlineLevel="0" collapsed="false">
      <c r="A24" s="9" t="s">
        <v>28</v>
      </c>
      <c r="B24" s="10" t="n">
        <f aca="false">1/12/3</f>
        <v>0.0277777777777778</v>
      </c>
      <c r="C24" s="11" t="n">
        <f aca="false">B24*$C$19</f>
        <v>48.6011111111111</v>
      </c>
    </row>
    <row r="25" customFormat="false" ht="14.25" hidden="false" customHeight="true" outlineLevel="0" collapsed="false">
      <c r="A25" s="12" t="s">
        <v>29</v>
      </c>
      <c r="B25" s="13" t="n">
        <f aca="false">SUM(B23:B24)</f>
        <v>0.111111111111111</v>
      </c>
      <c r="C25" s="14" t="n">
        <f aca="false">SUM(C23:C24)</f>
        <v>194.404444444444</v>
      </c>
    </row>
    <row r="26" customFormat="false" ht="14.25" hidden="false" customHeight="true" outlineLevel="0" collapsed="false">
      <c r="A26" s="7" t="s">
        <v>30</v>
      </c>
      <c r="B26" s="8" t="s">
        <v>26</v>
      </c>
      <c r="C26" s="8" t="s">
        <v>16</v>
      </c>
    </row>
    <row r="27" customFormat="false" ht="14.25" hidden="false" customHeight="true" outlineLevel="0" collapsed="false">
      <c r="A27" s="9" t="s">
        <v>31</v>
      </c>
      <c r="B27" s="15" t="n">
        <v>0.2</v>
      </c>
      <c r="C27" s="11" t="n">
        <f aca="false">B27*($C$19+$C$25)</f>
        <v>388.808888888889</v>
      </c>
    </row>
    <row r="28" customFormat="false" ht="14.25" hidden="false" customHeight="true" outlineLevel="0" collapsed="false">
      <c r="A28" s="9" t="s">
        <v>32</v>
      </c>
      <c r="B28" s="15" t="n">
        <v>0.025</v>
      </c>
      <c r="C28" s="11" t="n">
        <f aca="false">B28*($C$19+$C$25)</f>
        <v>48.6011111111111</v>
      </c>
    </row>
    <row r="29" customFormat="false" ht="14.25" hidden="false" customHeight="true" outlineLevel="0" collapsed="false">
      <c r="A29" s="9" t="s">
        <v>33</v>
      </c>
      <c r="B29" s="15" t="n">
        <v>0.03</v>
      </c>
      <c r="C29" s="11" t="n">
        <f aca="false">B29*($C$19+$C$25)</f>
        <v>58.3213333333333</v>
      </c>
    </row>
    <row r="30" customFormat="false" ht="14.25" hidden="false" customHeight="true" outlineLevel="0" collapsed="false">
      <c r="A30" s="9" t="s">
        <v>34</v>
      </c>
      <c r="B30" s="15" t="n">
        <v>0.015</v>
      </c>
      <c r="C30" s="11" t="n">
        <f aca="false">B30*($C$19+$C$25)</f>
        <v>29.1606666666667</v>
      </c>
    </row>
    <row r="31" customFormat="false" ht="14.25" hidden="false" customHeight="true" outlineLevel="0" collapsed="false">
      <c r="A31" s="9" t="s">
        <v>35</v>
      </c>
      <c r="B31" s="15" t="n">
        <v>0.01</v>
      </c>
      <c r="C31" s="11" t="n">
        <f aca="false">B31*($C$19+$C$25)</f>
        <v>19.4404444444444</v>
      </c>
    </row>
    <row r="32" customFormat="false" ht="14.25" hidden="false" customHeight="true" outlineLevel="0" collapsed="false">
      <c r="A32" s="9" t="s">
        <v>36</v>
      </c>
      <c r="B32" s="15" t="n">
        <v>0.006</v>
      </c>
      <c r="C32" s="11" t="n">
        <f aca="false">B32*($C$19+$C$25)</f>
        <v>11.6642666666667</v>
      </c>
    </row>
    <row r="33" customFormat="false" ht="14.25" hidden="false" customHeight="true" outlineLevel="0" collapsed="false">
      <c r="A33" s="9" t="s">
        <v>37</v>
      </c>
      <c r="B33" s="15" t="n">
        <v>0.002</v>
      </c>
      <c r="C33" s="11" t="n">
        <f aca="false">B33*($C$19+$C$25)</f>
        <v>3.88808888888889</v>
      </c>
    </row>
    <row r="34" customFormat="false" ht="14.25" hidden="false" customHeight="true" outlineLevel="0" collapsed="false">
      <c r="A34" s="9" t="s">
        <v>38</v>
      </c>
      <c r="B34" s="15" t="n">
        <v>0.08</v>
      </c>
      <c r="C34" s="11" t="n">
        <f aca="false">B34*($C$19+$C$25)</f>
        <v>155.523555555556</v>
      </c>
    </row>
    <row r="35" customFormat="false" ht="14.25" hidden="false" customHeight="true" outlineLevel="0" collapsed="false">
      <c r="A35" s="12" t="s">
        <v>39</v>
      </c>
      <c r="B35" s="13" t="n">
        <f aca="false">SUM(B27:B34)</f>
        <v>0.368</v>
      </c>
      <c r="C35" s="14" t="n">
        <f aca="false">SUM(C27:C34)</f>
        <v>715.408355555556</v>
      </c>
    </row>
    <row r="36" customFormat="false" ht="14.25" hidden="false" customHeight="true" outlineLevel="0" collapsed="false">
      <c r="A36" s="7" t="s">
        <v>40</v>
      </c>
      <c r="B36" s="8"/>
      <c r="C36" s="8" t="s">
        <v>16</v>
      </c>
    </row>
    <row r="37" customFormat="false" ht="14.25" hidden="false" customHeight="true" outlineLevel="0" collapsed="false">
      <c r="A37" s="9" t="s">
        <v>41</v>
      </c>
      <c r="B37" s="10"/>
      <c r="C37" s="11" t="n">
        <f aca="false">Benefícios!E9</f>
        <v>93.0216</v>
      </c>
    </row>
    <row r="38" customFormat="false" ht="14.25" hidden="false" customHeight="true" outlineLevel="0" collapsed="false">
      <c r="A38" s="9" t="s">
        <v>42</v>
      </c>
      <c r="B38" s="10"/>
      <c r="C38" s="11" t="n">
        <f aca="false">Benefícios!E14</f>
        <v>352</v>
      </c>
    </row>
    <row r="39" customFormat="false" ht="14.25" hidden="false" customHeight="true" outlineLevel="0" collapsed="false">
      <c r="A39" s="9" t="s">
        <v>43</v>
      </c>
      <c r="B39" s="10"/>
      <c r="C39" s="11" t="n">
        <f aca="false">Benefícios!E17</f>
        <v>151.7</v>
      </c>
    </row>
    <row r="40" customFormat="false" ht="14.25" hidden="false" customHeight="true" outlineLevel="0" collapsed="false">
      <c r="A40" s="9" t="s">
        <v>44</v>
      </c>
      <c r="B40" s="10"/>
      <c r="C40" s="11" t="n">
        <f aca="false">Benefícios!E20</f>
        <v>83.93</v>
      </c>
    </row>
    <row r="41" customFormat="false" ht="14.25" hidden="false" customHeight="true" outlineLevel="0" collapsed="false">
      <c r="A41" s="9" t="s">
        <v>45</v>
      </c>
      <c r="B41" s="10"/>
      <c r="C41" s="11" t="n">
        <f aca="false">Benefícios!E23</f>
        <v>145.07</v>
      </c>
    </row>
    <row r="42" customFormat="false" ht="14.25" hidden="false" customHeight="true" outlineLevel="0" collapsed="false">
      <c r="A42" s="12" t="s">
        <v>46</v>
      </c>
      <c r="B42" s="13"/>
      <c r="C42" s="14" t="n">
        <f aca="false">SUM(C37:C41)</f>
        <v>825.7216</v>
      </c>
    </row>
    <row r="43" customFormat="false" ht="14.25" hidden="false" customHeight="true" outlineLevel="0" collapsed="false">
      <c r="A43" s="7" t="s">
        <v>47</v>
      </c>
      <c r="B43" s="8" t="s">
        <v>26</v>
      </c>
      <c r="C43" s="8" t="s">
        <v>16</v>
      </c>
    </row>
    <row r="44" customFormat="false" ht="14.25" hidden="false" customHeight="true" outlineLevel="0" collapsed="false">
      <c r="A44" s="9" t="s">
        <v>48</v>
      </c>
      <c r="B44" s="10" t="n">
        <f aca="false">B25</f>
        <v>0.111111111111111</v>
      </c>
      <c r="C44" s="11" t="n">
        <f aca="false">C25</f>
        <v>194.404444444444</v>
      </c>
    </row>
    <row r="45" customFormat="false" ht="14.25" hidden="false" customHeight="true" outlineLevel="0" collapsed="false">
      <c r="A45" s="9" t="s">
        <v>49</v>
      </c>
      <c r="B45" s="10" t="n">
        <f aca="false">B35</f>
        <v>0.368</v>
      </c>
      <c r="C45" s="11" t="n">
        <f aca="false">C35</f>
        <v>715.408355555556</v>
      </c>
    </row>
    <row r="46" customFormat="false" ht="14.25" hidden="false" customHeight="true" outlineLevel="0" collapsed="false">
      <c r="A46" s="9" t="s">
        <v>50</v>
      </c>
      <c r="B46" s="10"/>
      <c r="C46" s="11" t="n">
        <f aca="false">C42</f>
        <v>825.7216</v>
      </c>
    </row>
    <row r="47" customFormat="false" ht="14.25" hidden="false" customHeight="true" outlineLevel="0" collapsed="false">
      <c r="A47" s="12" t="s">
        <v>51</v>
      </c>
      <c r="B47" s="13"/>
      <c r="C47" s="14" t="n">
        <f aca="false">SUM(C44:C46)</f>
        <v>1735.5344</v>
      </c>
    </row>
    <row r="49" customFormat="false" ht="18" hidden="false" customHeight="true" outlineLevel="0" collapsed="false">
      <c r="A49" s="3" t="s">
        <v>52</v>
      </c>
      <c r="B49" s="3"/>
      <c r="C49" s="3"/>
    </row>
    <row r="50" customFormat="false" ht="14.25" hidden="false" customHeight="true" outlineLevel="0" collapsed="false">
      <c r="A50" s="7" t="s">
        <v>53</v>
      </c>
      <c r="B50" s="8" t="s">
        <v>26</v>
      </c>
      <c r="C50" s="8" t="s">
        <v>16</v>
      </c>
    </row>
    <row r="51" customFormat="false" ht="14.25" hidden="false" customHeight="true" outlineLevel="0" collapsed="false">
      <c r="A51" s="9" t="s">
        <v>54</v>
      </c>
      <c r="B51" s="10" t="n">
        <f aca="false">1/12*0.05</f>
        <v>0.00416666666666667</v>
      </c>
      <c r="C51" s="11" t="n">
        <f aca="false">B51*$C$19</f>
        <v>7.29016666666667</v>
      </c>
    </row>
    <row r="52" customFormat="false" ht="14.25" hidden="false" customHeight="true" outlineLevel="0" collapsed="false">
      <c r="A52" s="9" t="s">
        <v>55</v>
      </c>
      <c r="B52" s="10" t="n">
        <f aca="false">B34*B51</f>
        <v>0.000333333333333333</v>
      </c>
      <c r="C52" s="11" t="n">
        <f aca="false">B52*$C$19</f>
        <v>0.583213333333333</v>
      </c>
    </row>
    <row r="53" customFormat="false" ht="14.25" hidden="false" customHeight="true" outlineLevel="0" collapsed="false">
      <c r="A53" s="9" t="s">
        <v>56</v>
      </c>
      <c r="B53" s="10" t="n">
        <v>0</v>
      </c>
      <c r="C53" s="11" t="n">
        <f aca="false">B53*$C$19</f>
        <v>0</v>
      </c>
    </row>
    <row r="54" customFormat="false" ht="14.25" hidden="false" customHeight="true" outlineLevel="0" collapsed="false">
      <c r="A54" s="9" t="s">
        <v>57</v>
      </c>
      <c r="B54" s="10" t="n">
        <f aca="false">1/30*7/12</f>
        <v>0.0194444444444444</v>
      </c>
      <c r="C54" s="11" t="n">
        <f aca="false">B54*$C$19</f>
        <v>34.0207777777778</v>
      </c>
    </row>
    <row r="55" customFormat="false" ht="14.25" hidden="false" customHeight="true" outlineLevel="0" collapsed="false">
      <c r="A55" s="9" t="s">
        <v>58</v>
      </c>
      <c r="B55" s="10" t="n">
        <f aca="false">B35*B54</f>
        <v>0.00715555555555556</v>
      </c>
      <c r="C55" s="11" t="n">
        <f aca="false">B55*$C$19</f>
        <v>12.5196462222222</v>
      </c>
    </row>
    <row r="56" customFormat="false" ht="14.25" hidden="false" customHeight="true" outlineLevel="0" collapsed="false">
      <c r="A56" s="9" t="s">
        <v>59</v>
      </c>
      <c r="B56" s="10" t="n">
        <f aca="false">0.08*0.4*0.9*(1+1/12+1/12+1/3*1/12)</f>
        <v>0.0344</v>
      </c>
      <c r="C56" s="11" t="n">
        <f aca="false">B56*$C$19</f>
        <v>60.187616</v>
      </c>
    </row>
    <row r="57" customFormat="false" ht="14.25" hidden="false" customHeight="true" outlineLevel="0" collapsed="false">
      <c r="A57" s="12" t="s">
        <v>60</v>
      </c>
      <c r="B57" s="13" t="n">
        <f aca="false">SUM(B51:B56)</f>
        <v>0.0655</v>
      </c>
      <c r="C57" s="14" t="n">
        <f aca="false">SUM(C51:C56)</f>
        <v>114.60142</v>
      </c>
    </row>
    <row r="59" customFormat="false" ht="18" hidden="false" customHeight="true" outlineLevel="0" collapsed="false">
      <c r="A59" s="3" t="s">
        <v>61</v>
      </c>
      <c r="B59" s="3"/>
      <c r="C59" s="3"/>
    </row>
    <row r="60" customFormat="false" ht="14.25" hidden="false" customHeight="true" outlineLevel="0" collapsed="false">
      <c r="A60" s="7" t="s">
        <v>62</v>
      </c>
      <c r="B60" s="8" t="s">
        <v>26</v>
      </c>
      <c r="C60" s="8" t="s">
        <v>16</v>
      </c>
    </row>
    <row r="61" customFormat="false" ht="14.25" hidden="false" customHeight="true" outlineLevel="0" collapsed="false">
      <c r="A61" s="9" t="s">
        <v>63</v>
      </c>
      <c r="B61" s="15" t="n">
        <v>0</v>
      </c>
      <c r="C61" s="11" t="n">
        <f aca="false">B61*$C$19</f>
        <v>0</v>
      </c>
    </row>
    <row r="62" customFormat="false" ht="14.25" hidden="false" customHeight="true" outlineLevel="0" collapsed="false">
      <c r="A62" s="9" t="s">
        <v>64</v>
      </c>
      <c r="B62" s="15" t="n">
        <v>0</v>
      </c>
      <c r="C62" s="11" t="n">
        <f aca="false">B62*$C$19</f>
        <v>0</v>
      </c>
    </row>
    <row r="63" customFormat="false" ht="14.25" hidden="false" customHeight="true" outlineLevel="0" collapsed="false">
      <c r="A63" s="9" t="s">
        <v>65</v>
      </c>
      <c r="B63" s="15" t="n">
        <v>0</v>
      </c>
      <c r="C63" s="11" t="n">
        <f aca="false">B63*$C$19</f>
        <v>0</v>
      </c>
    </row>
    <row r="64" customFormat="false" ht="14.25" hidden="false" customHeight="true" outlineLevel="0" collapsed="false">
      <c r="A64" s="9" t="s">
        <v>66</v>
      </c>
      <c r="B64" s="15" t="n">
        <v>0</v>
      </c>
      <c r="C64" s="11" t="n">
        <f aca="false">B64*$C$19</f>
        <v>0</v>
      </c>
    </row>
    <row r="65" customFormat="false" ht="14.25" hidden="false" customHeight="true" outlineLevel="0" collapsed="false">
      <c r="A65" s="9" t="s">
        <v>67</v>
      </c>
      <c r="B65" s="15" t="n">
        <v>0</v>
      </c>
      <c r="C65" s="11" t="n">
        <f aca="false">B65*$C$19</f>
        <v>0</v>
      </c>
    </row>
    <row r="66" customFormat="false" ht="14.25" hidden="false" customHeight="true" outlineLevel="0" collapsed="false">
      <c r="A66" s="12" t="s">
        <v>68</v>
      </c>
      <c r="B66" s="13" t="n">
        <f aca="false">SUM(B61:B65)</f>
        <v>0</v>
      </c>
      <c r="C66" s="14" t="n">
        <f aca="false">SUM(C61:C65)</f>
        <v>0</v>
      </c>
    </row>
    <row r="67" customFormat="false" ht="14.25" hidden="false" customHeight="true" outlineLevel="0" collapsed="false">
      <c r="A67" s="7" t="s">
        <v>69</v>
      </c>
      <c r="B67" s="8" t="s">
        <v>26</v>
      </c>
      <c r="C67" s="8" t="s">
        <v>16</v>
      </c>
    </row>
    <row r="68" customFormat="false" ht="14.25" hidden="false" customHeight="true" outlineLevel="0" collapsed="false">
      <c r="A68" s="9" t="s">
        <v>70</v>
      </c>
      <c r="B68" s="15" t="n">
        <v>0</v>
      </c>
      <c r="C68" s="11" t="n">
        <f aca="false">B68*$C$19</f>
        <v>0</v>
      </c>
    </row>
    <row r="69" customFormat="false" ht="14.25" hidden="false" customHeight="true" outlineLevel="0" collapsed="false">
      <c r="A69" s="12" t="s">
        <v>71</v>
      </c>
      <c r="B69" s="13" t="n">
        <f aca="false">SUM(B68)</f>
        <v>0</v>
      </c>
      <c r="C69" s="14" t="n">
        <f aca="false">SUM(C68)</f>
        <v>0</v>
      </c>
    </row>
    <row r="70" customFormat="false" ht="14.25" hidden="false" customHeight="true" outlineLevel="0" collapsed="false">
      <c r="A70" s="7" t="s">
        <v>72</v>
      </c>
      <c r="B70" s="8" t="s">
        <v>26</v>
      </c>
      <c r="C70" s="8" t="s">
        <v>16</v>
      </c>
    </row>
    <row r="71" customFormat="false" ht="14.25" hidden="false" customHeight="true" outlineLevel="0" collapsed="false">
      <c r="A71" s="9" t="s">
        <v>73</v>
      </c>
      <c r="B71" s="10" t="n">
        <f aca="false">B35*(B66+B69)</f>
        <v>0</v>
      </c>
      <c r="C71" s="11" t="n">
        <f aca="false">B71*$C$19</f>
        <v>0</v>
      </c>
    </row>
    <row r="72" customFormat="false" ht="14.25" hidden="false" customHeight="true" outlineLevel="0" collapsed="false">
      <c r="A72" s="12" t="s">
        <v>74</v>
      </c>
      <c r="B72" s="13" t="n">
        <f aca="false">SUM(B71)</f>
        <v>0</v>
      </c>
      <c r="C72" s="14" t="n">
        <f aca="false">SUM(C71)</f>
        <v>0</v>
      </c>
    </row>
    <row r="73" customFormat="false" ht="14.25" hidden="false" customHeight="true" outlineLevel="0" collapsed="false">
      <c r="A73" s="7" t="s">
        <v>75</v>
      </c>
      <c r="B73" s="8" t="s">
        <v>26</v>
      </c>
      <c r="C73" s="8" t="s">
        <v>16</v>
      </c>
    </row>
    <row r="74" customFormat="false" ht="14.25" hidden="false" customHeight="true" outlineLevel="0" collapsed="false">
      <c r="A74" s="9" t="s">
        <v>76</v>
      </c>
      <c r="B74" s="15" t="n">
        <v>0</v>
      </c>
      <c r="C74" s="11" t="n">
        <f aca="false">B74*$C$19</f>
        <v>0</v>
      </c>
    </row>
    <row r="75" customFormat="false" ht="14.25" hidden="false" customHeight="true" outlineLevel="0" collapsed="false">
      <c r="A75" s="12" t="s">
        <v>77</v>
      </c>
      <c r="B75" s="13" t="n">
        <f aca="false">SUM(B74)</f>
        <v>0</v>
      </c>
      <c r="C75" s="14" t="n">
        <f aca="false">SUM(C74)</f>
        <v>0</v>
      </c>
    </row>
    <row r="76" customFormat="false" ht="14.25" hidden="false" customHeight="true" outlineLevel="0" collapsed="false">
      <c r="A76" s="7" t="s">
        <v>78</v>
      </c>
      <c r="B76" s="8" t="s">
        <v>26</v>
      </c>
      <c r="C76" s="8" t="s">
        <v>16</v>
      </c>
    </row>
    <row r="77" customFormat="false" ht="14.25" hidden="false" customHeight="true" outlineLevel="0" collapsed="false">
      <c r="A77" s="9" t="s">
        <v>79</v>
      </c>
      <c r="B77" s="10" t="n">
        <f aca="false">120/30.4375*0.1012*0.0032</f>
        <v>0.001276740862423</v>
      </c>
      <c r="C77" s="11" t="n">
        <f aca="false">B77*$C$19</f>
        <v>2.23383688252977</v>
      </c>
    </row>
    <row r="78" customFormat="false" ht="14.25" hidden="false" customHeight="true" outlineLevel="0" collapsed="false">
      <c r="A78" s="12" t="s">
        <v>80</v>
      </c>
      <c r="B78" s="13" t="n">
        <f aca="false">SUM(B77)</f>
        <v>0.001276740862423</v>
      </c>
      <c r="C78" s="14" t="n">
        <f aca="false">SUM(C77)</f>
        <v>2.23383688252977</v>
      </c>
    </row>
    <row r="79" customFormat="false" ht="14.25" hidden="false" customHeight="true" outlineLevel="0" collapsed="false">
      <c r="A79" s="7" t="s">
        <v>81</v>
      </c>
      <c r="B79" s="8" t="s">
        <v>26</v>
      </c>
      <c r="C79" s="8" t="s">
        <v>16</v>
      </c>
    </row>
    <row r="80" customFormat="false" ht="14.25" hidden="false" customHeight="true" outlineLevel="0" collapsed="false">
      <c r="A80" s="9" t="s">
        <v>82</v>
      </c>
      <c r="B80" s="10" t="n">
        <f aca="false">B66</f>
        <v>0</v>
      </c>
      <c r="C80" s="11" t="n">
        <f aca="false">C66</f>
        <v>0</v>
      </c>
    </row>
    <row r="81" customFormat="false" ht="14.25" hidden="false" customHeight="true" outlineLevel="0" collapsed="false">
      <c r="A81" s="9" t="s">
        <v>83</v>
      </c>
      <c r="B81" s="10" t="n">
        <f aca="false">B69</f>
        <v>0</v>
      </c>
      <c r="C81" s="11" t="n">
        <f aca="false">C69</f>
        <v>0</v>
      </c>
    </row>
    <row r="82" customFormat="false" ht="14.25" hidden="false" customHeight="true" outlineLevel="0" collapsed="false">
      <c r="A82" s="9" t="s">
        <v>84</v>
      </c>
      <c r="B82" s="10" t="n">
        <f aca="false">B72</f>
        <v>0</v>
      </c>
      <c r="C82" s="11" t="n">
        <f aca="false">C72</f>
        <v>0</v>
      </c>
    </row>
    <row r="83" customFormat="false" ht="14.25" hidden="false" customHeight="true" outlineLevel="0" collapsed="false">
      <c r="A83" s="9" t="s">
        <v>85</v>
      </c>
      <c r="B83" s="10" t="n">
        <f aca="false">B75</f>
        <v>0</v>
      </c>
      <c r="C83" s="11" t="n">
        <f aca="false">C75</f>
        <v>0</v>
      </c>
    </row>
    <row r="84" customFormat="false" ht="14.25" hidden="false" customHeight="true" outlineLevel="0" collapsed="false">
      <c r="A84" s="9" t="s">
        <v>86</v>
      </c>
      <c r="B84" s="10" t="n">
        <f aca="false">B78</f>
        <v>0.001276740862423</v>
      </c>
      <c r="C84" s="11" t="n">
        <f aca="false">C78</f>
        <v>2.23383688252977</v>
      </c>
    </row>
    <row r="85" customFormat="false" ht="14.25" hidden="false" customHeight="true" outlineLevel="0" collapsed="false">
      <c r="A85" s="12" t="s">
        <v>87</v>
      </c>
      <c r="B85" s="13"/>
      <c r="C85" s="14" t="n">
        <f aca="false">SUM(C80:C84)</f>
        <v>2.23383688252977</v>
      </c>
    </row>
    <row r="87" customFormat="false" ht="18" hidden="false" customHeight="true" outlineLevel="0" collapsed="false">
      <c r="A87" s="3" t="s">
        <v>88</v>
      </c>
      <c r="B87" s="3"/>
      <c r="C87" s="3"/>
    </row>
    <row r="88" customFormat="false" ht="14.25" hidden="false" customHeight="true" outlineLevel="0" collapsed="false">
      <c r="A88" s="7" t="s">
        <v>89</v>
      </c>
      <c r="B88" s="8"/>
      <c r="C88" s="8" t="s">
        <v>16</v>
      </c>
    </row>
    <row r="89" customFormat="false" ht="14.25" hidden="false" customHeight="true" outlineLevel="0" collapsed="false">
      <c r="A89" s="9" t="s">
        <v>90</v>
      </c>
      <c r="B89" s="10"/>
      <c r="C89" s="11" t="n">
        <f aca="false">Uniforme!F20</f>
        <v>71.6666666666667</v>
      </c>
    </row>
    <row r="90" customFormat="false" ht="14.25" hidden="false" customHeight="true" outlineLevel="0" collapsed="false">
      <c r="A90" s="9" t="s">
        <v>91</v>
      </c>
      <c r="B90" s="10"/>
      <c r="C90" s="11" t="n">
        <v>0</v>
      </c>
    </row>
    <row r="91" customFormat="false" ht="14.25" hidden="false" customHeight="true" outlineLevel="0" collapsed="false">
      <c r="A91" s="9" t="s">
        <v>92</v>
      </c>
      <c r="B91" s="10"/>
      <c r="C91" s="11" t="n">
        <v>0</v>
      </c>
    </row>
    <row r="92" customFormat="false" ht="14.25" hidden="false" customHeight="true" outlineLevel="0" collapsed="false">
      <c r="A92" s="12" t="s">
        <v>93</v>
      </c>
      <c r="B92" s="13"/>
      <c r="C92" s="14" t="n">
        <f aca="false">SUM(C89:C91)</f>
        <v>71.6666666666667</v>
      </c>
    </row>
    <row r="94" customFormat="false" ht="18" hidden="false" customHeight="true" outlineLevel="0" collapsed="false">
      <c r="A94" s="3" t="s">
        <v>94</v>
      </c>
      <c r="B94" s="3"/>
      <c r="C94" s="3"/>
    </row>
    <row r="95" customFormat="false" ht="14.25" hidden="false" customHeight="true" outlineLevel="0" collapsed="false">
      <c r="A95" s="7" t="s">
        <v>95</v>
      </c>
      <c r="B95" s="8" t="s">
        <v>26</v>
      </c>
      <c r="C95" s="8" t="s">
        <v>16</v>
      </c>
    </row>
    <row r="96" customFormat="false" ht="14.25" hidden="false" customHeight="true" outlineLevel="0" collapsed="false">
      <c r="A96" s="9" t="s">
        <v>96</v>
      </c>
      <c r="B96" s="15" t="n">
        <v>0.06</v>
      </c>
      <c r="C96" s="11" t="n">
        <f aca="false">B96*($C$19+$C$47+$C$57+$C$85+$C$92)</f>
        <v>220.420579412952</v>
      </c>
    </row>
    <row r="97" customFormat="false" ht="14.25" hidden="false" customHeight="true" outlineLevel="0" collapsed="false">
      <c r="A97" s="9" t="s">
        <v>97</v>
      </c>
      <c r="B97" s="15" t="n">
        <v>0.0679</v>
      </c>
      <c r="C97" s="11" t="n">
        <f aca="false">B97*($C$19+$C$47+$C$57+$C$85+$C$92+$C$96)</f>
        <v>264.40917971113</v>
      </c>
    </row>
    <row r="98" customFormat="false" ht="14.25" hidden="false" customHeight="true" outlineLevel="0" collapsed="false">
      <c r="A98" s="9" t="s">
        <v>98</v>
      </c>
      <c r="B98" s="10" t="n">
        <f aca="false">SUM(B99:B101)</f>
        <v>0.0865</v>
      </c>
      <c r="C98" s="11" t="n">
        <f aca="false">SUM(C99:C101)</f>
        <v>393.77205927886</v>
      </c>
    </row>
    <row r="99" customFormat="false" ht="14.25" hidden="false" customHeight="true" outlineLevel="0" collapsed="false">
      <c r="A99" s="9" t="s">
        <v>99</v>
      </c>
      <c r="B99" s="10" t="n">
        <f aca="false">0.0065+0.03</f>
        <v>0.0365</v>
      </c>
      <c r="C99" s="11" t="n">
        <f aca="false">(($C$19+$C$47+$C$57+$C$85+$C$92+$C$96+$C$97)/(1-$B$98))*B99</f>
        <v>166.158152181253</v>
      </c>
    </row>
    <row r="100" customFormat="false" ht="14.25" hidden="false" customHeight="true" outlineLevel="0" collapsed="false">
      <c r="A100" s="9" t="s">
        <v>100</v>
      </c>
      <c r="B100" s="10" t="n">
        <v>0</v>
      </c>
      <c r="C100" s="11" t="n">
        <f aca="false">(($C$19+$C$47+$C$57+$C$85+$C$92+$C$96+$C$97)/(1-$B$98))*B100</f>
        <v>0</v>
      </c>
    </row>
    <row r="101" customFormat="false" ht="14.25" hidden="false" customHeight="true" outlineLevel="0" collapsed="false">
      <c r="A101" s="9" t="s">
        <v>101</v>
      </c>
      <c r="B101" s="15" t="n">
        <v>0.05</v>
      </c>
      <c r="C101" s="11" t="n">
        <f aca="false">(($C$19+$C$47+$C$57+$C$85+$C$92+$C$96+$C$97)/(1-$B$98))*B101</f>
        <v>227.613907097607</v>
      </c>
    </row>
    <row r="102" customFormat="false" ht="14.25" hidden="false" customHeight="true" outlineLevel="0" collapsed="false">
      <c r="A102" s="12" t="s">
        <v>102</v>
      </c>
      <c r="B102" s="13"/>
      <c r="C102" s="14" t="n">
        <f aca="false">C96+C97+C98</f>
        <v>878.601818402942</v>
      </c>
    </row>
    <row r="104" customFormat="false" ht="18" hidden="false" customHeight="true" outlineLevel="0" collapsed="false">
      <c r="A104" s="3" t="s">
        <v>103</v>
      </c>
      <c r="B104" s="3"/>
      <c r="C104" s="3"/>
    </row>
    <row r="105" customFormat="false" ht="14.25" hidden="false" customHeight="true" outlineLevel="0" collapsed="false">
      <c r="A105" s="7" t="s">
        <v>104</v>
      </c>
      <c r="B105" s="8"/>
      <c r="C105" s="8" t="s">
        <v>16</v>
      </c>
    </row>
    <row r="106" customFormat="false" ht="14.25" hidden="false" customHeight="true" outlineLevel="0" collapsed="false">
      <c r="A106" s="9" t="s">
        <v>105</v>
      </c>
      <c r="B106" s="9"/>
      <c r="C106" s="11" t="n">
        <f aca="false">C19</f>
        <v>1749.64</v>
      </c>
    </row>
    <row r="107" customFormat="false" ht="14.25" hidden="false" customHeight="true" outlineLevel="0" collapsed="false">
      <c r="A107" s="9" t="s">
        <v>106</v>
      </c>
      <c r="B107" s="9"/>
      <c r="C107" s="11" t="n">
        <f aca="false">C47</f>
        <v>1735.5344</v>
      </c>
    </row>
    <row r="108" customFormat="false" ht="14.25" hidden="false" customHeight="true" outlineLevel="0" collapsed="false">
      <c r="A108" s="9" t="s">
        <v>107</v>
      </c>
      <c r="B108" s="9"/>
      <c r="C108" s="11" t="n">
        <f aca="false">C57</f>
        <v>114.60142</v>
      </c>
    </row>
    <row r="109" customFormat="false" ht="14.25" hidden="false" customHeight="true" outlineLevel="0" collapsed="false">
      <c r="A109" s="9" t="s">
        <v>108</v>
      </c>
      <c r="B109" s="9"/>
      <c r="C109" s="11" t="n">
        <f aca="false">C85</f>
        <v>2.23383688252977</v>
      </c>
    </row>
    <row r="110" customFormat="false" ht="14.25" hidden="false" customHeight="true" outlineLevel="0" collapsed="false">
      <c r="A110" s="9" t="s">
        <v>109</v>
      </c>
      <c r="B110" s="9"/>
      <c r="C110" s="11" t="n">
        <f aca="false">C92</f>
        <v>71.6666666666667</v>
      </c>
    </row>
    <row r="111" customFormat="false" ht="14.25" hidden="false" customHeight="true" outlineLevel="0" collapsed="false">
      <c r="A111" s="12" t="s">
        <v>110</v>
      </c>
      <c r="B111" s="12"/>
      <c r="C111" s="14" t="n">
        <f aca="false">SUM(C106:C110)</f>
        <v>3673.6763235492</v>
      </c>
    </row>
    <row r="112" customFormat="false" ht="14.25" hidden="false" customHeight="true" outlineLevel="0" collapsed="false">
      <c r="A112" s="9" t="s">
        <v>111</v>
      </c>
      <c r="B112" s="9"/>
      <c r="C112" s="11" t="n">
        <f aca="false">C102</f>
        <v>878.601818402942</v>
      </c>
    </row>
    <row r="113" customFormat="false" ht="19.5" hidden="false" customHeight="true" outlineLevel="0" collapsed="false">
      <c r="A113" s="16" t="s">
        <v>112</v>
      </c>
      <c r="B113" s="16"/>
      <c r="C113" s="17" t="n">
        <f aca="false">C111+C112</f>
        <v>4552.27814195214</v>
      </c>
    </row>
    <row r="115" customFormat="false" ht="18" hidden="false" customHeight="true" outlineLevel="0" collapsed="false">
      <c r="A115" s="3" t="s">
        <v>113</v>
      </c>
      <c r="B115" s="3"/>
      <c r="C115" s="3"/>
    </row>
    <row r="116" customFormat="false" ht="14.25" hidden="false" customHeight="true" outlineLevel="0" collapsed="false">
      <c r="A116" s="9" t="s">
        <v>114</v>
      </c>
      <c r="B116" s="9"/>
      <c r="C116" s="18" t="n">
        <v>2</v>
      </c>
    </row>
    <row r="117" customFormat="false" ht="14.25" hidden="false" customHeight="true" outlineLevel="0" collapsed="false">
      <c r="A117" s="9" t="s">
        <v>115</v>
      </c>
      <c r="B117" s="9"/>
      <c r="C117" s="19" t="n">
        <f aca="false">C113*C116</f>
        <v>9104.55628390428</v>
      </c>
    </row>
    <row r="118" customFormat="false" ht="14.25" hidden="false" customHeight="true" outlineLevel="0" collapsed="false">
      <c r="A118" s="12" t="s">
        <v>116</v>
      </c>
      <c r="B118" s="12"/>
      <c r="C118" s="14" t="n">
        <f aca="false">C117*12</f>
        <v>109254.675406851</v>
      </c>
    </row>
    <row r="120" customFormat="false" ht="10.5" hidden="false" customHeight="true" outlineLevel="0" collapsed="false">
      <c r="A120" s="20" t="s">
        <v>117</v>
      </c>
      <c r="B120" s="20"/>
      <c r="C120" s="20"/>
    </row>
    <row r="121" customFormat="false" ht="33" hidden="false" customHeight="true" outlineLevel="0" collapsed="false">
      <c r="A121" s="21" t="s">
        <v>118</v>
      </c>
      <c r="B121" s="21"/>
      <c r="C121" s="21"/>
    </row>
    <row r="122" customFormat="false" ht="21.75" hidden="false" customHeight="true" outlineLevel="0" collapsed="false">
      <c r="A122" s="21" t="s">
        <v>119</v>
      </c>
      <c r="B122" s="21"/>
      <c r="C122" s="21"/>
    </row>
    <row r="123" customFormat="false" ht="21.75" hidden="false" customHeight="true" outlineLevel="0" collapsed="false">
      <c r="A123" s="21" t="s">
        <v>120</v>
      </c>
      <c r="B123" s="21"/>
      <c r="C123" s="21"/>
    </row>
    <row r="124" customFormat="false" ht="21.75" hidden="false" customHeight="true" outlineLevel="0" collapsed="false">
      <c r="A124" s="21" t="s">
        <v>121</v>
      </c>
      <c r="B124" s="21"/>
      <c r="C124" s="21"/>
    </row>
    <row r="125" customFormat="false" ht="21.75" hidden="false" customHeight="true" outlineLevel="0" collapsed="false">
      <c r="A125" s="21" t="s">
        <v>122</v>
      </c>
      <c r="B125" s="21"/>
      <c r="C125" s="21"/>
    </row>
    <row r="126" customFormat="false" ht="21.75" hidden="false" customHeight="true" outlineLevel="0" collapsed="false">
      <c r="A126" s="21" t="s">
        <v>123</v>
      </c>
      <c r="B126" s="21"/>
      <c r="C126" s="21"/>
    </row>
    <row r="127" customFormat="false" ht="21.75" hidden="false" customHeight="true" outlineLevel="0" collapsed="false">
      <c r="A127" s="21" t="s">
        <v>124</v>
      </c>
      <c r="B127" s="21"/>
      <c r="C127" s="21"/>
    </row>
    <row r="128" customFormat="false" ht="21.75" hidden="false" customHeight="true" outlineLevel="0" collapsed="false">
      <c r="A128" s="21" t="s">
        <v>125</v>
      </c>
      <c r="B128" s="21"/>
      <c r="C128" s="21"/>
    </row>
    <row r="129" customFormat="false" ht="14.25" hidden="false" customHeight="true" outlineLevel="0" collapsed="false">
      <c r="A129" s="21"/>
      <c r="B129" s="21"/>
      <c r="C129" s="21"/>
    </row>
    <row r="130" customFormat="false" ht="10.5" hidden="false" customHeight="true" outlineLevel="0" collapsed="false">
      <c r="A130" s="20" t="s">
        <v>126</v>
      </c>
      <c r="B130" s="20"/>
      <c r="C130" s="20"/>
    </row>
    <row r="131" customFormat="false" ht="33" hidden="false" customHeight="true" outlineLevel="0" collapsed="false">
      <c r="A131" s="21" t="s">
        <v>127</v>
      </c>
      <c r="B131" s="21"/>
      <c r="C131" s="21"/>
    </row>
    <row r="132" customFormat="false" ht="43.5" hidden="false" customHeight="true" outlineLevel="0" collapsed="false">
      <c r="A132" s="21" t="s">
        <v>128</v>
      </c>
      <c r="B132" s="21"/>
      <c r="C132" s="21"/>
    </row>
    <row r="133" customFormat="false" ht="33" hidden="false" customHeight="true" outlineLevel="0" collapsed="false">
      <c r="A133" s="21" t="s">
        <v>129</v>
      </c>
      <c r="B133" s="21"/>
      <c r="C133" s="21"/>
    </row>
    <row r="134" customFormat="false" ht="33" hidden="false" customHeight="true" outlineLevel="0" collapsed="false">
      <c r="A134" s="21" t="s">
        <v>130</v>
      </c>
      <c r="B134" s="21"/>
      <c r="C134" s="21"/>
    </row>
    <row r="135" customFormat="false" ht="33" hidden="false" customHeight="true" outlineLevel="0" collapsed="false">
      <c r="A135" s="21" t="s">
        <v>131</v>
      </c>
      <c r="B135" s="21"/>
      <c r="C135" s="21"/>
    </row>
    <row r="137" customFormat="false" ht="24" hidden="false" customHeight="true" outlineLevel="0" collapsed="false">
      <c r="A137" s="22" t="s">
        <v>132</v>
      </c>
      <c r="B137" s="22"/>
      <c r="C137" s="22"/>
    </row>
  </sheetData>
  <mergeCells count="44">
    <mergeCell ref="A1:C1"/>
    <mergeCell ref="A2:C2"/>
    <mergeCell ref="A4:B4"/>
    <mergeCell ref="A5:B5"/>
    <mergeCell ref="A6:B6"/>
    <mergeCell ref="A7:B7"/>
    <mergeCell ref="A8:B8"/>
    <mergeCell ref="A9:B9"/>
    <mergeCell ref="A11:C11"/>
    <mergeCell ref="A21:C21"/>
    <mergeCell ref="A49:C49"/>
    <mergeCell ref="A59:C59"/>
    <mergeCell ref="A87:C87"/>
    <mergeCell ref="A94:C94"/>
    <mergeCell ref="A104:C104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5:C115"/>
    <mergeCell ref="A116:B116"/>
    <mergeCell ref="A117:B117"/>
    <mergeCell ref="A118:B118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7:C1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4" min="4" style="1" width="14"/>
    <col collapsed="false" customWidth="true" hidden="false" outlineLevel="0" max="5" min="5" style="1" width="16"/>
  </cols>
  <sheetData>
    <row r="1" customFormat="false" ht="21.75" hidden="false" customHeight="true" outlineLevel="0" collapsed="false">
      <c r="A1" s="2" t="s">
        <v>133</v>
      </c>
      <c r="B1" s="2"/>
      <c r="C1" s="2"/>
      <c r="D1" s="2"/>
      <c r="E1" s="2"/>
    </row>
    <row r="2" customFormat="false" ht="14.25" hidden="false" customHeight="true" outlineLevel="0" collapsed="false">
      <c r="A2" s="3" t="s">
        <v>134</v>
      </c>
      <c r="B2" s="3"/>
      <c r="C2" s="3"/>
      <c r="D2" s="3"/>
      <c r="E2" s="3"/>
    </row>
    <row r="4" customFormat="false" ht="14.25" hidden="false" customHeight="true" outlineLevel="0" collapsed="false">
      <c r="A4" s="4" t="s">
        <v>135</v>
      </c>
      <c r="B4" s="4"/>
      <c r="C4" s="4"/>
      <c r="D4" s="4"/>
      <c r="E4" s="19" t="n">
        <f aca="false">Planilha_Estimativa!C13</f>
        <v>1749.64</v>
      </c>
    </row>
    <row r="6" customFormat="false" ht="14.25" hidden="false" customHeight="true" outlineLevel="0" collapsed="false">
      <c r="A6" s="7" t="s">
        <v>136</v>
      </c>
      <c r="B6" s="8" t="s">
        <v>137</v>
      </c>
      <c r="C6" s="8" t="s">
        <v>138</v>
      </c>
      <c r="D6" s="8" t="s">
        <v>139</v>
      </c>
      <c r="E6" s="8" t="s">
        <v>140</v>
      </c>
    </row>
    <row r="7" customFormat="false" ht="14.25" hidden="false" customHeight="true" outlineLevel="0" collapsed="false">
      <c r="A7" s="9" t="s">
        <v>141</v>
      </c>
      <c r="B7" s="23" t="n">
        <v>2</v>
      </c>
      <c r="C7" s="23" t="n">
        <v>22</v>
      </c>
      <c r="D7" s="24" t="n">
        <v>4.5</v>
      </c>
      <c r="E7" s="11" t="n">
        <f aca="false">B7*C7*D7</f>
        <v>198</v>
      </c>
    </row>
    <row r="8" customFormat="false" ht="14.25" hidden="false" customHeight="true" outlineLevel="0" collapsed="false">
      <c r="A8" s="9" t="s">
        <v>142</v>
      </c>
      <c r="B8" s="9"/>
      <c r="C8" s="9"/>
      <c r="D8" s="9"/>
      <c r="E8" s="11" t="n">
        <f aca="false">E4*0.06</f>
        <v>104.9784</v>
      </c>
    </row>
    <row r="9" customFormat="false" ht="14.25" hidden="false" customHeight="true" outlineLevel="0" collapsed="false">
      <c r="A9" s="12" t="s">
        <v>143</v>
      </c>
      <c r="B9" s="12"/>
      <c r="C9" s="12"/>
      <c r="D9" s="12"/>
      <c r="E9" s="14" t="n">
        <f aca="false">MAX(E7-E8,0)</f>
        <v>93.0216</v>
      </c>
    </row>
    <row r="11" customFormat="false" ht="14.25" hidden="false" customHeight="true" outlineLevel="0" collapsed="false">
      <c r="A11" s="7" t="s">
        <v>144</v>
      </c>
      <c r="B11" s="8" t="s">
        <v>145</v>
      </c>
      <c r="C11" s="8" t="s">
        <v>138</v>
      </c>
      <c r="D11" s="8" t="s">
        <v>146</v>
      </c>
      <c r="E11" s="8" t="s">
        <v>140</v>
      </c>
    </row>
    <row r="12" customFormat="false" ht="14.25" hidden="false" customHeight="true" outlineLevel="0" collapsed="false">
      <c r="A12" s="9" t="s">
        <v>147</v>
      </c>
      <c r="B12" s="23" t="n">
        <v>1</v>
      </c>
      <c r="C12" s="23" t="n">
        <v>22</v>
      </c>
      <c r="D12" s="24" t="n">
        <v>16</v>
      </c>
      <c r="E12" s="11" t="n">
        <f aca="false">B12*C12*D12</f>
        <v>352</v>
      </c>
    </row>
    <row r="13" customFormat="false" ht="14.25" hidden="false" customHeight="true" outlineLevel="0" collapsed="false">
      <c r="A13" s="9" t="s">
        <v>148</v>
      </c>
      <c r="B13" s="9"/>
      <c r="C13" s="9"/>
      <c r="D13" s="9"/>
      <c r="E13" s="5" t="n">
        <v>0</v>
      </c>
    </row>
    <row r="14" customFormat="false" ht="14.25" hidden="false" customHeight="true" outlineLevel="0" collapsed="false">
      <c r="A14" s="12" t="s">
        <v>149</v>
      </c>
      <c r="B14" s="12"/>
      <c r="C14" s="12"/>
      <c r="D14" s="12"/>
      <c r="E14" s="14" t="n">
        <f aca="false">E12-E13</f>
        <v>352</v>
      </c>
    </row>
    <row r="16" customFormat="false" ht="14.25" hidden="false" customHeight="true" outlineLevel="0" collapsed="false">
      <c r="A16" s="7" t="s">
        <v>150</v>
      </c>
      <c r="B16" s="7"/>
      <c r="C16" s="7"/>
      <c r="D16" s="7"/>
      <c r="E16" s="8" t="s">
        <v>140</v>
      </c>
    </row>
    <row r="17" customFormat="false" ht="14.25" hidden="false" customHeight="true" outlineLevel="0" collapsed="false">
      <c r="A17" s="12" t="s">
        <v>151</v>
      </c>
      <c r="B17" s="12"/>
      <c r="C17" s="12"/>
      <c r="D17" s="12"/>
      <c r="E17" s="25" t="n">
        <v>151.7</v>
      </c>
    </row>
    <row r="19" customFormat="false" ht="14.25" hidden="false" customHeight="true" outlineLevel="0" collapsed="false">
      <c r="A19" s="7" t="s">
        <v>152</v>
      </c>
      <c r="B19" s="7"/>
      <c r="C19" s="7"/>
      <c r="D19" s="7"/>
      <c r="E19" s="8" t="s">
        <v>140</v>
      </c>
    </row>
    <row r="20" customFormat="false" ht="14.25" hidden="false" customHeight="true" outlineLevel="0" collapsed="false">
      <c r="A20" s="12" t="s">
        <v>153</v>
      </c>
      <c r="B20" s="12"/>
      <c r="C20" s="12"/>
      <c r="D20" s="12"/>
      <c r="E20" s="25" t="n">
        <v>83.93</v>
      </c>
    </row>
    <row r="22" customFormat="false" ht="14.25" hidden="false" customHeight="true" outlineLevel="0" collapsed="false">
      <c r="A22" s="7" t="s">
        <v>154</v>
      </c>
      <c r="B22" s="7"/>
      <c r="C22" s="7"/>
      <c r="D22" s="7"/>
      <c r="E22" s="8" t="s">
        <v>140</v>
      </c>
    </row>
    <row r="23" customFormat="false" ht="14.25" hidden="false" customHeight="true" outlineLevel="0" collapsed="false">
      <c r="A23" s="12" t="s">
        <v>155</v>
      </c>
      <c r="B23" s="12"/>
      <c r="C23" s="12"/>
      <c r="D23" s="12"/>
      <c r="E23" s="25" t="n">
        <v>145.07</v>
      </c>
    </row>
    <row r="25" customFormat="false" ht="33.75" hidden="false" customHeight="true" outlineLevel="0" collapsed="false">
      <c r="A25" s="21" t="s">
        <v>156</v>
      </c>
      <c r="B25" s="21"/>
      <c r="C25" s="21"/>
      <c r="D25" s="21"/>
      <c r="E25" s="21"/>
    </row>
  </sheetData>
  <mergeCells count="14">
    <mergeCell ref="A1:E1"/>
    <mergeCell ref="A2:E2"/>
    <mergeCell ref="A4:D4"/>
    <mergeCell ref="A8:D8"/>
    <mergeCell ref="A9:D9"/>
    <mergeCell ref="A13:D13"/>
    <mergeCell ref="A14:D14"/>
    <mergeCell ref="A16:D16"/>
    <mergeCell ref="A17:D17"/>
    <mergeCell ref="A19:D19"/>
    <mergeCell ref="A20:D20"/>
    <mergeCell ref="A22:D22"/>
    <mergeCell ref="A23:D23"/>
    <mergeCell ref="A25:E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46"/>
    <col collapsed="false" customWidth="true" hidden="false" outlineLevel="0" max="4" min="3" style="1" width="18"/>
    <col collapsed="false" customWidth="true" hidden="false" outlineLevel="0" max="5" min="5" style="1" width="8"/>
    <col collapsed="false" customWidth="true" hidden="false" outlineLevel="0" max="6" min="6" style="1" width="18"/>
  </cols>
  <sheetData>
    <row r="1" customFormat="false" ht="21.75" hidden="false" customHeight="true" outlineLevel="0" collapsed="false">
      <c r="A1" s="2" t="s">
        <v>157</v>
      </c>
      <c r="B1" s="2"/>
      <c r="C1" s="2"/>
      <c r="D1" s="2"/>
      <c r="E1" s="2"/>
      <c r="F1" s="2"/>
    </row>
    <row r="2" customFormat="false" ht="30" hidden="false" customHeight="true" outlineLevel="0" collapsed="false">
      <c r="A2" s="26"/>
      <c r="B2" s="26" t="s">
        <v>158</v>
      </c>
      <c r="C2" s="26" t="s">
        <v>159</v>
      </c>
      <c r="D2" s="26" t="s">
        <v>160</v>
      </c>
      <c r="E2" s="26" t="s">
        <v>161</v>
      </c>
      <c r="F2" s="26" t="s">
        <v>162</v>
      </c>
    </row>
    <row r="3" customFormat="false" ht="14.25" hidden="false" customHeight="true" outlineLevel="0" collapsed="false">
      <c r="A3" s="27" t="s">
        <v>163</v>
      </c>
      <c r="B3" s="9" t="s">
        <v>164</v>
      </c>
      <c r="C3" s="5" t="n">
        <v>70</v>
      </c>
      <c r="D3" s="28" t="n">
        <v>12</v>
      </c>
      <c r="E3" s="28" t="n">
        <v>4</v>
      </c>
      <c r="F3" s="11" t="n">
        <f aca="false">C3*E3/D3</f>
        <v>23.3333333333333</v>
      </c>
    </row>
    <row r="4" customFormat="false" ht="14.25" hidden="false" customHeight="true" outlineLevel="0" collapsed="false">
      <c r="A4" s="27"/>
      <c r="B4" s="9" t="s">
        <v>165</v>
      </c>
      <c r="C4" s="5" t="n">
        <v>85.3</v>
      </c>
      <c r="D4" s="28" t="n">
        <v>12</v>
      </c>
      <c r="E4" s="28" t="n">
        <v>4</v>
      </c>
      <c r="F4" s="11" t="n">
        <f aca="false">C4*E4/D4</f>
        <v>28.4333333333333</v>
      </c>
    </row>
    <row r="5" customFormat="false" ht="14.25" hidden="false" customHeight="true" outlineLevel="0" collapsed="false">
      <c r="A5" s="27"/>
      <c r="B5" s="9" t="s">
        <v>166</v>
      </c>
      <c r="C5" s="5" t="n">
        <v>68.9</v>
      </c>
      <c r="D5" s="28" t="n">
        <v>12</v>
      </c>
      <c r="E5" s="28" t="n">
        <v>2</v>
      </c>
      <c r="F5" s="11" t="n">
        <f aca="false">C5*E5/D5</f>
        <v>11.4833333333333</v>
      </c>
    </row>
    <row r="6" customFormat="false" ht="14.25" hidden="false" customHeight="true" outlineLevel="0" collapsed="false">
      <c r="A6" s="27"/>
      <c r="B6" s="9" t="s">
        <v>167</v>
      </c>
      <c r="C6" s="5" t="n">
        <v>35</v>
      </c>
      <c r="D6" s="28" t="n">
        <v>12</v>
      </c>
      <c r="E6" s="28" t="n">
        <v>2</v>
      </c>
      <c r="F6" s="11" t="n">
        <f aca="false">C6*E6/D6</f>
        <v>5.83333333333333</v>
      </c>
    </row>
    <row r="7" customFormat="false" ht="14.25" hidden="false" customHeight="true" outlineLevel="0" collapsed="false">
      <c r="A7" s="27"/>
      <c r="B7" s="9" t="s">
        <v>168</v>
      </c>
      <c r="C7" s="5" t="n">
        <v>12</v>
      </c>
      <c r="D7" s="28" t="n">
        <v>12</v>
      </c>
      <c r="E7" s="28" t="n">
        <v>4</v>
      </c>
      <c r="F7" s="11" t="n">
        <f aca="false">C7*E7/D7</f>
        <v>4</v>
      </c>
    </row>
    <row r="8" customFormat="false" ht="14.25" hidden="false" customHeight="true" outlineLevel="0" collapsed="false">
      <c r="A8" s="27"/>
      <c r="B8" s="9" t="s">
        <v>169</v>
      </c>
      <c r="C8" s="5" t="n">
        <v>4</v>
      </c>
      <c r="D8" s="28" t="n">
        <v>12</v>
      </c>
      <c r="E8" s="28" t="n">
        <v>1</v>
      </c>
      <c r="F8" s="11" t="n">
        <f aca="false">C8*E8/D8</f>
        <v>0.333333333333333</v>
      </c>
    </row>
    <row r="9" customFormat="false" ht="14.25" hidden="false" customHeight="true" outlineLevel="0" collapsed="false">
      <c r="A9" s="27" t="s">
        <v>170</v>
      </c>
      <c r="B9" s="9" t="s">
        <v>171</v>
      </c>
      <c r="C9" s="5" t="n">
        <v>85.3</v>
      </c>
      <c r="D9" s="28" t="n">
        <v>12</v>
      </c>
      <c r="E9" s="28" t="n">
        <v>4</v>
      </c>
      <c r="F9" s="11" t="n">
        <f aca="false">C9*E9/D9</f>
        <v>28.4333333333333</v>
      </c>
    </row>
    <row r="10" customFormat="false" ht="14.25" hidden="false" customHeight="true" outlineLevel="0" collapsed="false">
      <c r="A10" s="27"/>
      <c r="B10" s="9" t="s">
        <v>164</v>
      </c>
      <c r="C10" s="5" t="n">
        <v>65</v>
      </c>
      <c r="D10" s="28" t="n">
        <v>12</v>
      </c>
      <c r="E10" s="28" t="n">
        <v>4</v>
      </c>
      <c r="F10" s="11" t="n">
        <f aca="false">C10*E10/D10</f>
        <v>21.6666666666667</v>
      </c>
    </row>
    <row r="11" customFormat="false" ht="14.25" hidden="false" customHeight="true" outlineLevel="0" collapsed="false">
      <c r="A11" s="27"/>
      <c r="B11" s="9" t="s">
        <v>167</v>
      </c>
      <c r="C11" s="5" t="n">
        <v>30</v>
      </c>
      <c r="D11" s="28" t="n">
        <v>12</v>
      </c>
      <c r="E11" s="28" t="n">
        <v>2</v>
      </c>
      <c r="F11" s="11" t="n">
        <f aca="false">C11*E11/D11</f>
        <v>5</v>
      </c>
    </row>
    <row r="12" customFormat="false" ht="14.25" hidden="false" customHeight="true" outlineLevel="0" collapsed="false">
      <c r="A12" s="27"/>
      <c r="B12" s="9" t="s">
        <v>172</v>
      </c>
      <c r="C12" s="5" t="n">
        <v>68.9</v>
      </c>
      <c r="D12" s="28" t="n">
        <v>12</v>
      </c>
      <c r="E12" s="28" t="n">
        <v>2</v>
      </c>
      <c r="F12" s="11" t="n">
        <f aca="false">C12*E12/D12</f>
        <v>11.4833333333333</v>
      </c>
    </row>
    <row r="13" customFormat="false" ht="14.25" hidden="false" customHeight="true" outlineLevel="0" collapsed="false">
      <c r="A13" s="27"/>
      <c r="B13" s="9" t="s">
        <v>173</v>
      </c>
      <c r="C13" s="5" t="n">
        <v>12</v>
      </c>
      <c r="D13" s="28" t="n">
        <v>12</v>
      </c>
      <c r="E13" s="28" t="n">
        <v>4</v>
      </c>
      <c r="F13" s="11" t="n">
        <f aca="false">C13*E13/D13</f>
        <v>4</v>
      </c>
    </row>
    <row r="14" customFormat="false" ht="14.25" hidden="false" customHeight="true" outlineLevel="0" collapsed="false">
      <c r="A14" s="27"/>
      <c r="B14" s="9" t="s">
        <v>169</v>
      </c>
      <c r="C14" s="5" t="n">
        <v>4</v>
      </c>
      <c r="D14" s="28" t="n">
        <v>12</v>
      </c>
      <c r="E14" s="28" t="n">
        <v>1</v>
      </c>
      <c r="F14" s="11" t="n">
        <f aca="false">C14*E14/D14</f>
        <v>0.333333333333333</v>
      </c>
    </row>
    <row r="15" customFormat="false" ht="14.25" hidden="false" customHeight="true" outlineLevel="0" collapsed="false">
      <c r="A15" s="12" t="s">
        <v>174</v>
      </c>
      <c r="B15" s="12"/>
      <c r="C15" s="12"/>
      <c r="D15" s="12"/>
      <c r="E15" s="12"/>
      <c r="F15" s="14" t="n">
        <f aca="false">SUM(F3:F8)</f>
        <v>73.4166666666667</v>
      </c>
    </row>
    <row r="16" customFormat="false" ht="14.25" hidden="false" customHeight="true" outlineLevel="0" collapsed="false">
      <c r="A16" s="12" t="s">
        <v>175</v>
      </c>
      <c r="B16" s="12"/>
      <c r="C16" s="12"/>
      <c r="D16" s="12"/>
      <c r="E16" s="12"/>
      <c r="F16" s="14" t="n">
        <f aca="false">SUM(F9:F14)</f>
        <v>70.9166666666667</v>
      </c>
    </row>
    <row r="17" customFormat="false" ht="14.25" hidden="false" customHeight="true" outlineLevel="0" collapsed="false">
      <c r="A17" s="9" t="s">
        <v>176</v>
      </c>
      <c r="B17" s="9"/>
      <c r="C17" s="9"/>
      <c r="D17" s="9"/>
      <c r="E17" s="9"/>
      <c r="F17" s="29" t="n">
        <v>0.3</v>
      </c>
    </row>
    <row r="18" customFormat="false" ht="14.25" hidden="false" customHeight="true" outlineLevel="0" collapsed="false">
      <c r="A18" s="9" t="s">
        <v>177</v>
      </c>
      <c r="B18" s="9"/>
      <c r="C18" s="9"/>
      <c r="D18" s="9"/>
      <c r="E18" s="9"/>
      <c r="F18" s="29" t="n">
        <v>0.7</v>
      </c>
    </row>
    <row r="20" customFormat="false" ht="14.25" hidden="false" customHeight="true" outlineLevel="0" collapsed="false">
      <c r="A20" s="30" t="s">
        <v>178</v>
      </c>
      <c r="B20" s="30"/>
      <c r="C20" s="30"/>
      <c r="D20" s="30"/>
      <c r="E20" s="30"/>
      <c r="F20" s="31" t="n">
        <f aca="false">F17*F15+F18*F16</f>
        <v>71.6666666666667</v>
      </c>
    </row>
    <row r="22" customFormat="false" ht="25.5" hidden="false" customHeight="true" outlineLevel="0" collapsed="false">
      <c r="A22" s="21" t="s">
        <v>179</v>
      </c>
      <c r="B22" s="21"/>
      <c r="C22" s="21"/>
      <c r="D22" s="21"/>
      <c r="E22" s="21"/>
      <c r="F22" s="21"/>
    </row>
  </sheetData>
  <mergeCells count="9">
    <mergeCell ref="A1:F1"/>
    <mergeCell ref="A3:A8"/>
    <mergeCell ref="A9:A14"/>
    <mergeCell ref="A15:E15"/>
    <mergeCell ref="A16:E16"/>
    <mergeCell ref="A17:E17"/>
    <mergeCell ref="A18:E18"/>
    <mergeCell ref="A20:E20"/>
    <mergeCell ref="A22:F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2026-07-10T22:31:51Z</dcterms:created>
  <dc:creator>openpyxl</dc:creator>
  <dc:description/>
  <dc:language>en-US</dc:language>
  <cp:lastModifiedBy>JESAIAS IZIDIO ALBUQUERQUE</cp:lastModifiedBy>
  <dcterms:modified xsi:type="dcterms:W3CDTF">2026-09-03T20:00:35Z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